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codeName="ThisWorkbook"/>
  <mc:AlternateContent xmlns:mc="http://schemas.openxmlformats.org/markup-compatibility/2006">
    <mc:Choice Requires="x15">
      <x15ac:absPath xmlns:x15ac="http://schemas.microsoft.com/office/spreadsheetml/2010/11/ac" url="C:\Users\SalvatoreAZamarripa\OneDrive - Prime Rate Mortgage, LLC\"/>
    </mc:Choice>
  </mc:AlternateContent>
  <xr:revisionPtr revIDLastSave="10" documentId="13_ncr:1_{B7129907-9F8F-46A4-A8E1-FF7BBB518A7E}" xr6:coauthVersionLast="32" xr6:coauthVersionMax="32" xr10:uidLastSave="{C659978D-53D6-4C33-BEB8-8AA4B4C798C1}"/>
  <bookViews>
    <workbookView xWindow="0" yWindow="0" windowWidth="23010" windowHeight="9030" xr2:uid="{00000000-000D-0000-FFFF-FFFF00000000}"/>
  </bookViews>
  <sheets>
    <sheet name="Financial Snapshot" sheetId="1" r:id="rId1"/>
    <sheet name="Dashboard" sheetId="6" r:id="rId2"/>
    <sheet name="Income" sheetId="3" state="hidden" r:id="rId3"/>
    <sheet name="Expenses" sheetId="5" state="hidden" r:id="rId4"/>
    <sheet name="Amortization Schedule" sheetId="7" r:id="rId5"/>
    <sheet name="Dropdown" sheetId="2" state="hidden" r:id="rId6"/>
    <sheet name="Fixed vs ARM" sheetId="8" r:id="rId7"/>
  </sheets>
  <externalReferences>
    <externalReference r:id="rId8"/>
  </externalReferences>
  <definedNames>
    <definedName name="_xlnm._FilterDatabase" localSheetId="4" hidden="1">'Amortization Schedule'!$D$18:$AC$379</definedName>
    <definedName name="BalanceRange" localSheetId="4">'Amortization Schedule'!$Q$20:OFFSET('Amortization Schedule'!$Q$20,'Amortization Schedule'!$D$10*'Amortization Schedule'!$D$12,0)</definedName>
    <definedName name="BudgetCategory">[1]!BudgetCategoryLookup[Budget Category Lookup]</definedName>
    <definedName name="ExpenseCategory">[1]!BudgetCategoryLookup[Budget Category Lookup]</definedName>
    <definedName name="My_Print" localSheetId="4">'Amortization Schedule'!$C$5:OFFSET('Amortization Schedule'!$Y$8,'Amortization Schedule'!$D$10*'Amortization Schedule'!$D$13+8,0)</definedName>
    <definedName name="payroll">Dropdown!$B$4:$B$7</definedName>
    <definedName name="_xlnm.Print_Area" localSheetId="4">'Amortization Schedule'!My_Print</definedName>
    <definedName name="_xlnm.Print_Titles" localSheetId="4">'Amortization Schedule'!$18:$18</definedName>
  </definedNames>
  <calcPr calcId="179017"/>
  <customWorkbookViews>
    <customWorkbookView name="sample2" guid="{B2E82A69-86C7-4F32-A7A8-A32F4583B4F4}" maximized="1" xWindow="-8" yWindow="-8" windowWidth="1382" windowHeight="744" activeSheetId="3" showFormulaBar="0"/>
    <customWorkbookView name="sample1" guid="{6E086FCD-AC17-4A22-B773-02E4232BFB0E}" maximized="1" xWindow="-8" yWindow="-8" windowWidth="1382" windowHeight="744" activeSheetId="3" showFormulaBar="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6" i="1" l="1"/>
  <c r="AJ25" i="1"/>
  <c r="AJ24" i="1"/>
  <c r="AJ23" i="1"/>
  <c r="N14" i="1"/>
  <c r="D25" i="1" l="1"/>
  <c r="D15" i="7" l="1"/>
  <c r="X8" i="1" l="1"/>
  <c r="X7" i="1"/>
  <c r="AN8" i="1"/>
  <c r="AN9" i="1"/>
  <c r="AN26" i="1" l="1"/>
  <c r="F21" i="1"/>
  <c r="D23" i="1" s="1"/>
  <c r="AN18" i="1"/>
  <c r="AN19" i="1"/>
  <c r="AN20" i="1"/>
  <c r="AN21" i="1"/>
  <c r="AN22" i="1"/>
  <c r="AN23" i="1"/>
  <c r="AN24" i="1"/>
  <c r="AN25" i="1"/>
  <c r="AN17" i="1"/>
  <c r="D28" i="1" l="1"/>
  <c r="D33" i="1"/>
  <c r="AN10" i="1" s="1"/>
  <c r="D7" i="7"/>
  <c r="D10" i="7"/>
  <c r="D11" i="7"/>
  <c r="D12" i="7"/>
  <c r="D13" i="7"/>
  <c r="D6" i="7"/>
  <c r="D8" i="7" l="1"/>
  <c r="D9" i="7"/>
  <c r="D14" i="7"/>
  <c r="AN7" i="1" l="1"/>
  <c r="AN28" i="1"/>
  <c r="G11" i="8" l="1"/>
  <c r="H11" i="8"/>
  <c r="I11" i="8"/>
  <c r="F11" i="8"/>
  <c r="I12" i="8" l="1"/>
  <c r="I14" i="8" s="1"/>
  <c r="I24" i="8" s="1"/>
  <c r="H12" i="8"/>
  <c r="H14" i="8" s="1"/>
  <c r="H23" i="8" s="1"/>
  <c r="G12" i="8"/>
  <c r="G14" i="8" s="1"/>
  <c r="G22" i="8" s="1"/>
  <c r="F12" i="8"/>
  <c r="F14" i="8" s="1"/>
  <c r="F23" i="8" l="1"/>
  <c r="H28" i="8" s="1"/>
  <c r="F22" i="8"/>
  <c r="G28" i="8" s="1"/>
  <c r="F24" i="8"/>
  <c r="I28" i="8" s="1"/>
  <c r="AB4" i="6" l="1"/>
  <c r="AB5" i="6"/>
  <c r="AB6" i="6"/>
  <c r="AB7" i="6"/>
  <c r="AB8" i="6"/>
  <c r="AB3" i="6"/>
  <c r="E23" i="6" l="1"/>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19" i="7"/>
  <c r="AD19" i="7" l="1"/>
  <c r="AJ8" i="7" l="1"/>
  <c r="W20" i="7"/>
  <c r="W21" i="7" s="1"/>
  <c r="W22" i="7" s="1"/>
  <c r="W23" i="7" s="1"/>
  <c r="W24" i="7" s="1"/>
  <c r="W25" i="7" s="1"/>
  <c r="W26" i="7" s="1"/>
  <c r="W27" i="7" s="1"/>
  <c r="W28" i="7" s="1"/>
  <c r="W29" i="7" s="1"/>
  <c r="W30" i="7" s="1"/>
  <c r="W31" i="7" s="1"/>
  <c r="W32" i="7" s="1"/>
  <c r="W33" i="7" s="1"/>
  <c r="W34" i="7" s="1"/>
  <c r="W35" i="7" s="1"/>
  <c r="W36" i="7" s="1"/>
  <c r="W37" i="7" s="1"/>
  <c r="W38" i="7" s="1"/>
  <c r="W39" i="7" s="1"/>
  <c r="W40" i="7" s="1"/>
  <c r="W41" i="7" s="1"/>
  <c r="W42" i="7" s="1"/>
  <c r="W43" i="7" s="1"/>
  <c r="W44" i="7" s="1"/>
  <c r="W45" i="7" s="1"/>
  <c r="W46" i="7" s="1"/>
  <c r="W47" i="7" s="1"/>
  <c r="W48" i="7" s="1"/>
  <c r="W49" i="7" s="1"/>
  <c r="W50" i="7" s="1"/>
  <c r="W51" i="7" s="1"/>
  <c r="W52" i="7" s="1"/>
  <c r="W53" i="7" s="1"/>
  <c r="W54" i="7" s="1"/>
  <c r="W55" i="7" s="1"/>
  <c r="W56" i="7" s="1"/>
  <c r="W57" i="7" s="1"/>
  <c r="W58" i="7" s="1"/>
  <c r="W59" i="7" s="1"/>
  <c r="W60" i="7" s="1"/>
  <c r="W61" i="7" s="1"/>
  <c r="W62" i="7" s="1"/>
  <c r="W63" i="7" s="1"/>
  <c r="W64" i="7" s="1"/>
  <c r="W65" i="7" s="1"/>
  <c r="W66" i="7" s="1"/>
  <c r="W67" i="7" s="1"/>
  <c r="W68" i="7" s="1"/>
  <c r="W69" i="7" s="1"/>
  <c r="W70" i="7" s="1"/>
  <c r="W71" i="7" s="1"/>
  <c r="W72" i="7" s="1"/>
  <c r="W73" i="7" s="1"/>
  <c r="W74" i="7" s="1"/>
  <c r="W75" i="7" s="1"/>
  <c r="W76" i="7" s="1"/>
  <c r="W77" i="7" s="1"/>
  <c r="W78" i="7" s="1"/>
  <c r="W79" i="7" s="1"/>
  <c r="W80" i="7" s="1"/>
  <c r="W81" i="7" s="1"/>
  <c r="W82" i="7" s="1"/>
  <c r="W83" i="7" s="1"/>
  <c r="W84" i="7" s="1"/>
  <c r="W85" i="7" s="1"/>
  <c r="W86" i="7" s="1"/>
  <c r="W87" i="7" s="1"/>
  <c r="W88" i="7" s="1"/>
  <c r="W89" i="7" s="1"/>
  <c r="W90" i="7" s="1"/>
  <c r="W91" i="7" s="1"/>
  <c r="W92" i="7" s="1"/>
  <c r="W93" i="7" s="1"/>
  <c r="W94" i="7" s="1"/>
  <c r="W95" i="7" s="1"/>
  <c r="W96" i="7" s="1"/>
  <c r="W97" i="7" s="1"/>
  <c r="W98" i="7" s="1"/>
  <c r="W99" i="7" s="1"/>
  <c r="W100" i="7" s="1"/>
  <c r="W101" i="7" s="1"/>
  <c r="W102" i="7" s="1"/>
  <c r="W103" i="7" s="1"/>
  <c r="W104" i="7" s="1"/>
  <c r="W105" i="7" s="1"/>
  <c r="W106" i="7" s="1"/>
  <c r="W107" i="7" s="1"/>
  <c r="W108" i="7" s="1"/>
  <c r="W109" i="7" s="1"/>
  <c r="W110" i="7" s="1"/>
  <c r="W111" i="7" s="1"/>
  <c r="W112" i="7" s="1"/>
  <c r="W113" i="7" s="1"/>
  <c r="W114" i="7" s="1"/>
  <c r="W115" i="7" s="1"/>
  <c r="W116" i="7" s="1"/>
  <c r="W117" i="7" s="1"/>
  <c r="W118" i="7" s="1"/>
  <c r="W119" i="7" s="1"/>
  <c r="W120" i="7" s="1"/>
  <c r="W121" i="7" s="1"/>
  <c r="W122" i="7" s="1"/>
  <c r="W123" i="7" s="1"/>
  <c r="W124" i="7" s="1"/>
  <c r="W125" i="7" s="1"/>
  <c r="W126" i="7" s="1"/>
  <c r="W127" i="7" s="1"/>
  <c r="W128" i="7" s="1"/>
  <c r="W129" i="7" s="1"/>
  <c r="W130" i="7" s="1"/>
  <c r="W131" i="7" s="1"/>
  <c r="W132" i="7" s="1"/>
  <c r="W133" i="7" s="1"/>
  <c r="W134" i="7" s="1"/>
  <c r="W135" i="7" s="1"/>
  <c r="W136" i="7" s="1"/>
  <c r="W137" i="7" s="1"/>
  <c r="W138" i="7" s="1"/>
  <c r="W139" i="7" s="1"/>
  <c r="W140" i="7" s="1"/>
  <c r="W141" i="7" s="1"/>
  <c r="W142" i="7" s="1"/>
  <c r="W143" i="7" s="1"/>
  <c r="W144" i="7" s="1"/>
  <c r="W145" i="7" s="1"/>
  <c r="W146" i="7" s="1"/>
  <c r="W147" i="7" s="1"/>
  <c r="W148" i="7" s="1"/>
  <c r="W149" i="7" s="1"/>
  <c r="W150" i="7" s="1"/>
  <c r="W151" i="7" s="1"/>
  <c r="W152" i="7" s="1"/>
  <c r="W153" i="7" s="1"/>
  <c r="W154" i="7" s="1"/>
  <c r="W155" i="7" s="1"/>
  <c r="W156" i="7" s="1"/>
  <c r="W157" i="7" s="1"/>
  <c r="W158" i="7" s="1"/>
  <c r="W159" i="7" s="1"/>
  <c r="W160" i="7" s="1"/>
  <c r="W161" i="7" s="1"/>
  <c r="W162" i="7" s="1"/>
  <c r="W163" i="7" s="1"/>
  <c r="W164" i="7" s="1"/>
  <c r="W165" i="7" s="1"/>
  <c r="W166" i="7" s="1"/>
  <c r="W167" i="7" s="1"/>
  <c r="W168" i="7" s="1"/>
  <c r="W169" i="7" s="1"/>
  <c r="W170" i="7" s="1"/>
  <c r="W171" i="7" s="1"/>
  <c r="W172" i="7" s="1"/>
  <c r="W173" i="7" s="1"/>
  <c r="W174" i="7" s="1"/>
  <c r="W175" i="7" s="1"/>
  <c r="W176" i="7" s="1"/>
  <c r="W177" i="7" s="1"/>
  <c r="W178" i="7" s="1"/>
  <c r="W179" i="7" s="1"/>
  <c r="W180" i="7" s="1"/>
  <c r="W181" i="7" s="1"/>
  <c r="W182" i="7" s="1"/>
  <c r="W183" i="7" s="1"/>
  <c r="W184" i="7" s="1"/>
  <c r="W185" i="7" s="1"/>
  <c r="W186" i="7" s="1"/>
  <c r="W187" i="7" s="1"/>
  <c r="W188" i="7" s="1"/>
  <c r="W189" i="7" s="1"/>
  <c r="W190" i="7" s="1"/>
  <c r="W191" i="7" s="1"/>
  <c r="W192" i="7" s="1"/>
  <c r="W193" i="7" s="1"/>
  <c r="W194" i="7" s="1"/>
  <c r="W195" i="7" s="1"/>
  <c r="W196" i="7" s="1"/>
  <c r="W197" i="7" s="1"/>
  <c r="W198" i="7" s="1"/>
  <c r="W199" i="7" s="1"/>
  <c r="W200" i="7" s="1"/>
  <c r="W201" i="7" s="1"/>
  <c r="W202" i="7" s="1"/>
  <c r="W203" i="7" s="1"/>
  <c r="W204" i="7" s="1"/>
  <c r="W205" i="7" s="1"/>
  <c r="W206" i="7" s="1"/>
  <c r="W207" i="7" s="1"/>
  <c r="W208" i="7" s="1"/>
  <c r="W209" i="7" s="1"/>
  <c r="W210" i="7" s="1"/>
  <c r="W211" i="7" s="1"/>
  <c r="W212" i="7" s="1"/>
  <c r="W213" i="7" s="1"/>
  <c r="W214" i="7" s="1"/>
  <c r="W215" i="7" s="1"/>
  <c r="W216" i="7" s="1"/>
  <c r="W217" i="7" s="1"/>
  <c r="W218" i="7" s="1"/>
  <c r="W219" i="7" s="1"/>
  <c r="W220" i="7" s="1"/>
  <c r="W221" i="7" s="1"/>
  <c r="W222" i="7" s="1"/>
  <c r="W223" i="7" s="1"/>
  <c r="W224" i="7" s="1"/>
  <c r="W225" i="7" s="1"/>
  <c r="W226" i="7" s="1"/>
  <c r="W227" i="7" s="1"/>
  <c r="W228" i="7" s="1"/>
  <c r="W229" i="7" s="1"/>
  <c r="W230" i="7" s="1"/>
  <c r="W231" i="7" s="1"/>
  <c r="W232" i="7" s="1"/>
  <c r="W233" i="7" s="1"/>
  <c r="W234" i="7" s="1"/>
  <c r="W235" i="7" s="1"/>
  <c r="W236" i="7" s="1"/>
  <c r="W237" i="7" s="1"/>
  <c r="W238" i="7" s="1"/>
  <c r="W239" i="7" s="1"/>
  <c r="W240" i="7" s="1"/>
  <c r="W241" i="7" s="1"/>
  <c r="W242" i="7" s="1"/>
  <c r="W243" i="7" s="1"/>
  <c r="W244" i="7" s="1"/>
  <c r="W245" i="7" s="1"/>
  <c r="W246" i="7" s="1"/>
  <c r="W247" i="7" s="1"/>
  <c r="W248" i="7" s="1"/>
  <c r="W249" i="7" s="1"/>
  <c r="W250" i="7" s="1"/>
  <c r="W251" i="7" s="1"/>
  <c r="W252" i="7" s="1"/>
  <c r="W253" i="7" s="1"/>
  <c r="W254" i="7" s="1"/>
  <c r="W255" i="7" s="1"/>
  <c r="W256" i="7" s="1"/>
  <c r="W257" i="7" s="1"/>
  <c r="W258" i="7" s="1"/>
  <c r="W259" i="7" s="1"/>
  <c r="W260" i="7" s="1"/>
  <c r="W261" i="7" s="1"/>
  <c r="W262" i="7" s="1"/>
  <c r="W263" i="7" s="1"/>
  <c r="W264" i="7" s="1"/>
  <c r="W265" i="7" s="1"/>
  <c r="W266" i="7" s="1"/>
  <c r="W267" i="7" s="1"/>
  <c r="W268" i="7" s="1"/>
  <c r="W269" i="7" s="1"/>
  <c r="W270" i="7" s="1"/>
  <c r="W271" i="7" s="1"/>
  <c r="W272" i="7" s="1"/>
  <c r="W273" i="7" s="1"/>
  <c r="W274" i="7" s="1"/>
  <c r="W275" i="7" s="1"/>
  <c r="W276" i="7" s="1"/>
  <c r="W277" i="7" s="1"/>
  <c r="W278" i="7" s="1"/>
  <c r="W279" i="7" s="1"/>
  <c r="W280" i="7" s="1"/>
  <c r="W281" i="7" s="1"/>
  <c r="W282" i="7" s="1"/>
  <c r="W283" i="7" s="1"/>
  <c r="W284" i="7" s="1"/>
  <c r="W285" i="7" s="1"/>
  <c r="W286" i="7" s="1"/>
  <c r="W287" i="7" s="1"/>
  <c r="W288" i="7" s="1"/>
  <c r="W289" i="7" s="1"/>
  <c r="W290" i="7" s="1"/>
  <c r="W291" i="7" s="1"/>
  <c r="W292" i="7" s="1"/>
  <c r="W293" i="7" s="1"/>
  <c r="W294" i="7" s="1"/>
  <c r="W295" i="7" s="1"/>
  <c r="W296" i="7" s="1"/>
  <c r="W297" i="7" s="1"/>
  <c r="W298" i="7" s="1"/>
  <c r="W299" i="7" s="1"/>
  <c r="W300" i="7" s="1"/>
  <c r="W301" i="7" s="1"/>
  <c r="W302" i="7" s="1"/>
  <c r="W303" i="7" s="1"/>
  <c r="W304" i="7" s="1"/>
  <c r="W305" i="7" s="1"/>
  <c r="W306" i="7" s="1"/>
  <c r="W307" i="7" s="1"/>
  <c r="W308" i="7" s="1"/>
  <c r="W309" i="7" s="1"/>
  <c r="W310" i="7" s="1"/>
  <c r="W311" i="7" s="1"/>
  <c r="W312" i="7" s="1"/>
  <c r="W313" i="7" s="1"/>
  <c r="W314" i="7" s="1"/>
  <c r="W315" i="7" s="1"/>
  <c r="W316" i="7" s="1"/>
  <c r="W317" i="7" s="1"/>
  <c r="W318" i="7" s="1"/>
  <c r="W319" i="7" s="1"/>
  <c r="W320" i="7" s="1"/>
  <c r="W321" i="7" s="1"/>
  <c r="W322" i="7" s="1"/>
  <c r="W323" i="7" s="1"/>
  <c r="W324" i="7" s="1"/>
  <c r="W325" i="7" s="1"/>
  <c r="W326" i="7" s="1"/>
  <c r="W327" i="7" s="1"/>
  <c r="W328" i="7" s="1"/>
  <c r="W329" i="7" s="1"/>
  <c r="W330" i="7" s="1"/>
  <c r="W331" i="7" s="1"/>
  <c r="W332" i="7" s="1"/>
  <c r="W333" i="7" s="1"/>
  <c r="W334" i="7" s="1"/>
  <c r="W335" i="7" s="1"/>
  <c r="W336" i="7" s="1"/>
  <c r="W337" i="7" s="1"/>
  <c r="W338" i="7" s="1"/>
  <c r="W339" i="7" s="1"/>
  <c r="W340" i="7" s="1"/>
  <c r="W341" i="7" s="1"/>
  <c r="W342" i="7" s="1"/>
  <c r="W343" i="7" s="1"/>
  <c r="W344" i="7" s="1"/>
  <c r="W345" i="7" s="1"/>
  <c r="W346" i="7" s="1"/>
  <c r="W347" i="7" s="1"/>
  <c r="W348" i="7" s="1"/>
  <c r="W349" i="7" s="1"/>
  <c r="W350" i="7" s="1"/>
  <c r="W351" i="7" s="1"/>
  <c r="W352" i="7" s="1"/>
  <c r="W353" i="7" s="1"/>
  <c r="W354" i="7" s="1"/>
  <c r="W355" i="7" s="1"/>
  <c r="W356" i="7" s="1"/>
  <c r="W357" i="7" s="1"/>
  <c r="W358" i="7" s="1"/>
  <c r="W359" i="7" s="1"/>
  <c r="W360" i="7" s="1"/>
  <c r="W361" i="7" s="1"/>
  <c r="W362" i="7" s="1"/>
  <c r="W363" i="7" s="1"/>
  <c r="W364" i="7" s="1"/>
  <c r="W365" i="7" s="1"/>
  <c r="W366" i="7" s="1"/>
  <c r="W367" i="7" s="1"/>
  <c r="W368" i="7" s="1"/>
  <c r="W369" i="7" s="1"/>
  <c r="W370" i="7" s="1"/>
  <c r="W371" i="7" s="1"/>
  <c r="W372" i="7" s="1"/>
  <c r="W373" i="7" s="1"/>
  <c r="W374" i="7" s="1"/>
  <c r="W375" i="7" s="1"/>
  <c r="W376" i="7" s="1"/>
  <c r="W377" i="7" s="1"/>
  <c r="W378" i="7" s="1"/>
  <c r="W379" i="7" s="1"/>
  <c r="AB10" i="6"/>
  <c r="Z20" i="7" l="1"/>
  <c r="J10" i="7" l="1"/>
  <c r="X20" i="7"/>
  <c r="K10" i="7" l="1"/>
  <c r="AA19" i="7" l="1"/>
  <c r="L19" i="7"/>
  <c r="H19" i="7"/>
  <c r="AM9" i="7" l="1"/>
  <c r="AN9" i="7" s="1"/>
  <c r="AJ9" i="7"/>
  <c r="AG9" i="7"/>
  <c r="AQ8" i="6"/>
  <c r="M39" i="5"/>
  <c r="E7" i="5" s="1"/>
  <c r="M27" i="5"/>
  <c r="F33" i="5"/>
  <c r="E5" i="5" s="1"/>
  <c r="E6" i="5"/>
  <c r="X6" i="1" l="1"/>
  <c r="AN6" i="1" s="1"/>
  <c r="AN12" i="1" s="1"/>
  <c r="D34" i="1" s="1"/>
  <c r="AB9" i="6"/>
  <c r="L7" i="7"/>
  <c r="J7" i="7"/>
  <c r="J20" i="7"/>
  <c r="Y20" i="7"/>
  <c r="F20" i="7"/>
  <c r="N20" i="7" s="1"/>
  <c r="E14" i="5"/>
  <c r="H23" i="3"/>
  <c r="H22" i="3"/>
  <c r="H21" i="3"/>
  <c r="H20" i="3"/>
  <c r="H19" i="3"/>
  <c r="H18" i="3"/>
  <c r="H17" i="3"/>
  <c r="I10" i="3"/>
  <c r="I9" i="3"/>
  <c r="I8" i="3"/>
  <c r="I7" i="3"/>
  <c r="I6" i="3"/>
  <c r="I5" i="3"/>
  <c r="AX12" i="1" l="1"/>
  <c r="AX16" i="1"/>
  <c r="C12" i="1" s="1"/>
  <c r="X19" i="1"/>
  <c r="AE6" i="1" s="1"/>
  <c r="AE13" i="1" s="1"/>
  <c r="F9" i="5"/>
  <c r="F10" i="5"/>
  <c r="F11" i="5"/>
  <c r="F8" i="5"/>
  <c r="F12" i="5"/>
  <c r="F6" i="5"/>
  <c r="F7" i="5"/>
  <c r="F5" i="5"/>
  <c r="P20" i="7"/>
  <c r="S20" i="7" s="1"/>
  <c r="AB20" i="7" s="1"/>
  <c r="O20" i="7"/>
  <c r="R20" i="7" s="1"/>
  <c r="L20" i="7" s="1"/>
  <c r="AT2" i="6"/>
  <c r="AT4" i="6" s="1"/>
  <c r="V26" i="6"/>
  <c r="Q20" i="7"/>
  <c r="H20" i="7" s="1"/>
  <c r="F21" i="7" s="1"/>
  <c r="AU2" i="6"/>
  <c r="AU4" i="6" s="1"/>
  <c r="AF26" i="6"/>
  <c r="I18" i="6" s="1"/>
  <c r="I11" i="3"/>
  <c r="F16" i="3" s="1"/>
  <c r="F25" i="3" s="1"/>
  <c r="AF10" i="1" l="1"/>
  <c r="AF11" i="1"/>
  <c r="AF8" i="1"/>
  <c r="AF7" i="1"/>
  <c r="AF9" i="1"/>
  <c r="AD20" i="7"/>
  <c r="AC20" i="7"/>
  <c r="T20" i="7"/>
  <c r="J21" i="7"/>
  <c r="I4" i="6"/>
  <c r="U20" i="7"/>
  <c r="Z21" i="7" s="1"/>
  <c r="AA20" i="7"/>
  <c r="N21" i="7"/>
  <c r="Q21" i="7"/>
  <c r="AF12" i="1"/>
  <c r="AF6" i="1"/>
  <c r="AF13" i="1"/>
  <c r="H16" i="3"/>
  <c r="O21" i="7" l="1"/>
  <c r="R21" i="7" s="1"/>
  <c r="Y21" i="7"/>
  <c r="H21" i="7"/>
  <c r="F22" i="7" s="1"/>
  <c r="AD21" i="7" l="1"/>
  <c r="AC21" i="7"/>
  <c r="L21" i="7"/>
  <c r="P21" i="7"/>
  <c r="S21" i="7" s="1"/>
  <c r="T21" i="7"/>
  <c r="AX8" i="1"/>
  <c r="AX10" i="1" l="1"/>
  <c r="AB21" i="7"/>
  <c r="J22" i="7"/>
  <c r="P12" i="1"/>
  <c r="P11" i="1"/>
  <c r="P9" i="1"/>
  <c r="P8" i="1"/>
  <c r="P10" i="1"/>
  <c r="C6" i="1"/>
  <c r="P7" i="1"/>
  <c r="P13" i="1"/>
  <c r="P6" i="1"/>
  <c r="N22" i="7"/>
  <c r="Q22" i="7"/>
  <c r="F9" i="1" l="1"/>
  <c r="I5" i="6" s="1"/>
  <c r="I7" i="6" s="1"/>
  <c r="AX4" i="1"/>
  <c r="AX6" i="1" s="1"/>
  <c r="O22" i="7"/>
  <c r="R22" i="7" s="1"/>
  <c r="L22" i="7" s="1"/>
  <c r="I3" i="6"/>
  <c r="H22" i="7"/>
  <c r="F23" i="7" s="1"/>
  <c r="AD22" i="7" l="1"/>
  <c r="J23" i="7"/>
  <c r="AC22" i="7"/>
  <c r="T22" i="7"/>
  <c r="N23" i="7"/>
  <c r="Q23" i="7"/>
  <c r="O23" i="7" l="1"/>
  <c r="R23" i="7" s="1"/>
  <c r="L23" i="7" s="1"/>
  <c r="H23" i="7"/>
  <c r="F24" i="7" s="1"/>
  <c r="AD23" i="7" l="1"/>
  <c r="J24" i="7"/>
  <c r="AC23" i="7"/>
  <c r="T23" i="7"/>
  <c r="N24" i="7"/>
  <c r="Q24" i="7"/>
  <c r="O24" i="7" l="1"/>
  <c r="R24" i="7" s="1"/>
  <c r="L24" i="7" s="1"/>
  <c r="H24" i="7"/>
  <c r="F25" i="7" s="1"/>
  <c r="AD24" i="7" l="1"/>
  <c r="T24" i="7"/>
  <c r="AC24" i="7"/>
  <c r="J25" i="7"/>
  <c r="N25" i="7"/>
  <c r="Q25" i="7"/>
  <c r="O25" i="7" l="1"/>
  <c r="R25" i="7" s="1"/>
  <c r="L25" i="7" s="1"/>
  <c r="H25" i="7"/>
  <c r="F26" i="7" s="1"/>
  <c r="AD25" i="7" l="1"/>
  <c r="J26" i="7"/>
  <c r="T25" i="7"/>
  <c r="AC25" i="7"/>
  <c r="N26" i="7"/>
  <c r="Q26" i="7"/>
  <c r="O26" i="7" l="1"/>
  <c r="R26" i="7" s="1"/>
  <c r="H26" i="7"/>
  <c r="F27" i="7" s="1"/>
  <c r="AD26" i="7" l="1"/>
  <c r="T26" i="7"/>
  <c r="L26" i="7"/>
  <c r="J27" i="7" s="1"/>
  <c r="AC26" i="7"/>
  <c r="N27" i="7"/>
  <c r="Q27" i="7"/>
  <c r="O27" i="7" l="1"/>
  <c r="R27" i="7" s="1"/>
  <c r="L27" i="7" s="1"/>
  <c r="J28" i="7" s="1"/>
  <c r="H27" i="7"/>
  <c r="F28" i="7" s="1"/>
  <c r="AD27" i="7" l="1"/>
  <c r="T27" i="7"/>
  <c r="AC27" i="7"/>
  <c r="N28" i="7"/>
  <c r="Q28" i="7"/>
  <c r="O28" i="7" l="1"/>
  <c r="R28" i="7" s="1"/>
  <c r="H28" i="7"/>
  <c r="F29" i="7" s="1"/>
  <c r="AD28" i="7" l="1"/>
  <c r="AC28" i="7"/>
  <c r="L28" i="7"/>
  <c r="T28" i="7"/>
  <c r="N29" i="7"/>
  <c r="Q29" i="7"/>
  <c r="J29" i="7" l="1"/>
  <c r="O29" i="7" s="1"/>
  <c r="R29" i="7" s="1"/>
  <c r="L29" i="7" s="1"/>
  <c r="H29" i="7"/>
  <c r="F30" i="7" s="1"/>
  <c r="AD29" i="7" l="1"/>
  <c r="T29" i="7"/>
  <c r="AC29" i="7"/>
  <c r="J30" i="7"/>
  <c r="N30" i="7"/>
  <c r="Q30" i="7"/>
  <c r="O30" i="7" l="1"/>
  <c r="R30" i="7" s="1"/>
  <c r="L30" i="7" s="1"/>
  <c r="H30" i="7"/>
  <c r="F31" i="7" s="1"/>
  <c r="AD30" i="7" l="1"/>
  <c r="J31" i="7"/>
  <c r="AC30" i="7"/>
  <c r="T30" i="7"/>
  <c r="N31" i="7"/>
  <c r="Q31" i="7"/>
  <c r="O31" i="7" l="1"/>
  <c r="R31" i="7" s="1"/>
  <c r="H31" i="7"/>
  <c r="F32" i="7" s="1"/>
  <c r="AD31" i="7" l="1"/>
  <c r="AC31" i="7"/>
  <c r="L31" i="7"/>
  <c r="J32" i="7" s="1"/>
  <c r="T31" i="7"/>
  <c r="N32" i="7"/>
  <c r="Q32" i="7"/>
  <c r="O32" i="7" l="1"/>
  <c r="R32" i="7" s="1"/>
  <c r="L32" i="7" s="1"/>
  <c r="H32" i="7"/>
  <c r="F33" i="7" s="1"/>
  <c r="AD32" i="7" l="1"/>
  <c r="J33" i="7"/>
  <c r="AC32" i="7"/>
  <c r="T32" i="7"/>
  <c r="N33" i="7"/>
  <c r="Q33" i="7"/>
  <c r="O33" i="7" l="1"/>
  <c r="R33" i="7" s="1"/>
  <c r="L33" i="7" s="1"/>
  <c r="H33" i="7"/>
  <c r="F34" i="7" s="1"/>
  <c r="AD33" i="7" l="1"/>
  <c r="J34" i="7"/>
  <c r="T33" i="7"/>
  <c r="AC33" i="7"/>
  <c r="N34" i="7"/>
  <c r="Q34" i="7"/>
  <c r="O34" i="7" l="1"/>
  <c r="R34" i="7" s="1"/>
  <c r="H34" i="7"/>
  <c r="F35" i="7" s="1"/>
  <c r="AD34" i="7" l="1"/>
  <c r="AC34" i="7"/>
  <c r="L34" i="7"/>
  <c r="T34" i="7"/>
  <c r="N35" i="7"/>
  <c r="Q35" i="7"/>
  <c r="J35" i="7" l="1"/>
  <c r="O35" i="7" s="1"/>
  <c r="R35" i="7" s="1"/>
  <c r="L35" i="7" s="1"/>
  <c r="H35" i="7"/>
  <c r="F36" i="7" s="1"/>
  <c r="AD35" i="7" l="1"/>
  <c r="AC35" i="7"/>
  <c r="T35" i="7"/>
  <c r="J36" i="7"/>
  <c r="O36" i="7" l="1"/>
  <c r="R36" i="7" s="1"/>
  <c r="L36" i="7" s="1"/>
  <c r="N36" i="7"/>
  <c r="Q36" i="7"/>
  <c r="AD36" i="7" l="1"/>
  <c r="AC36" i="7"/>
  <c r="J37" i="7"/>
  <c r="T36" i="7"/>
  <c r="H36" i="7"/>
  <c r="F37" i="7" s="1"/>
  <c r="O37" i="7" l="1"/>
  <c r="R37" i="7" s="1"/>
  <c r="T37" i="7" s="1"/>
  <c r="N37" i="7"/>
  <c r="Q37" i="7"/>
  <c r="AD37" i="7" l="1"/>
  <c r="L37" i="7"/>
  <c r="J38" i="7" s="1"/>
  <c r="AC37" i="7"/>
  <c r="H37" i="7"/>
  <c r="F38" i="7" s="1"/>
  <c r="O38" i="7" l="1"/>
  <c r="R38" i="7" s="1"/>
  <c r="AC38" i="7" s="1"/>
  <c r="N38" i="7"/>
  <c r="Q38" i="7"/>
  <c r="AD38" i="7" l="1"/>
  <c r="L38" i="7"/>
  <c r="T38" i="7"/>
  <c r="H38" i="7"/>
  <c r="F39" i="7" s="1"/>
  <c r="J39" i="7" l="1"/>
  <c r="N39" i="7"/>
  <c r="Q39" i="7"/>
  <c r="O39" i="7" l="1"/>
  <c r="R39" i="7" s="1"/>
  <c r="L39" i="7" s="1"/>
  <c r="H39" i="7"/>
  <c r="F40" i="7" s="1"/>
  <c r="AD39" i="7" l="1"/>
  <c r="J40" i="7"/>
  <c r="T39" i="7"/>
  <c r="AC39" i="7"/>
  <c r="N40" i="7"/>
  <c r="Q40" i="7"/>
  <c r="O40" i="7" l="1"/>
  <c r="AD40" i="7" s="1"/>
  <c r="H40" i="7"/>
  <c r="F41" i="7" s="1"/>
  <c r="R40" i="7" l="1"/>
  <c r="N41" i="7"/>
  <c r="Q41" i="7"/>
  <c r="L40" i="7" l="1"/>
  <c r="AC40" i="7"/>
  <c r="T40" i="7"/>
  <c r="H41" i="7"/>
  <c r="F42" i="7" s="1"/>
  <c r="J41" i="7" l="1"/>
  <c r="O41" i="7" s="1"/>
  <c r="AD41" i="7" s="1"/>
  <c r="N42" i="7"/>
  <c r="Q42" i="7"/>
  <c r="R41" i="7" l="1"/>
  <c r="AC41" i="7" s="1"/>
  <c r="H42" i="7"/>
  <c r="F43" i="7" s="1"/>
  <c r="T41" i="7" l="1"/>
  <c r="L41" i="7"/>
  <c r="N43" i="7"/>
  <c r="Q43" i="7"/>
  <c r="J42" i="7" l="1"/>
  <c r="O42" i="7" s="1"/>
  <c r="H43" i="7"/>
  <c r="F44" i="7" s="1"/>
  <c r="R42" i="7" l="1"/>
  <c r="T42" i="7" s="1"/>
  <c r="AD42" i="7"/>
  <c r="N44" i="7"/>
  <c r="Q44" i="7"/>
  <c r="L42" i="7" l="1"/>
  <c r="J43" i="7" s="1"/>
  <c r="AC42" i="7"/>
  <c r="H44" i="7"/>
  <c r="F45" i="7" s="1"/>
  <c r="O43" i="7" l="1"/>
  <c r="N45" i="7"/>
  <c r="Q45" i="7"/>
  <c r="R43" i="7" l="1"/>
  <c r="L43" i="7" s="1"/>
  <c r="AD43" i="7"/>
  <c r="H45" i="7"/>
  <c r="F46" i="7" s="1"/>
  <c r="AC43" i="7" l="1"/>
  <c r="T43" i="7"/>
  <c r="J44" i="7"/>
  <c r="N46" i="7"/>
  <c r="Q46" i="7"/>
  <c r="O44" i="7" l="1"/>
  <c r="H46" i="7"/>
  <c r="F47" i="7" s="1"/>
  <c r="R44" i="7" l="1"/>
  <c r="T44" i="7" s="1"/>
  <c r="AD44" i="7"/>
  <c r="N47" i="7"/>
  <c r="Q47" i="7"/>
  <c r="AC44" i="7" l="1"/>
  <c r="L44" i="7"/>
  <c r="J45" i="7" s="1"/>
  <c r="H47" i="7"/>
  <c r="F48" i="7" s="1"/>
  <c r="O45" i="7" l="1"/>
  <c r="N48" i="7"/>
  <c r="Q48" i="7"/>
  <c r="R45" i="7" l="1"/>
  <c r="L45" i="7" s="1"/>
  <c r="AD45" i="7"/>
  <c r="H48" i="7"/>
  <c r="F49" i="7" s="1"/>
  <c r="T45" i="7" l="1"/>
  <c r="AC45" i="7"/>
  <c r="J46" i="7"/>
  <c r="N49" i="7"/>
  <c r="Q49" i="7"/>
  <c r="O46" i="7" l="1"/>
  <c r="H49" i="7"/>
  <c r="F50" i="7" s="1"/>
  <c r="R46" i="7" l="1"/>
  <c r="T46" i="7" s="1"/>
  <c r="AD46" i="7"/>
  <c r="N50" i="7"/>
  <c r="Q50" i="7"/>
  <c r="AC46" i="7" l="1"/>
  <c r="L46" i="7"/>
  <c r="J47" i="7" s="1"/>
  <c r="O47" i="7" s="1"/>
  <c r="R47" i="7" s="1"/>
  <c r="L47" i="7" s="1"/>
  <c r="H50" i="7"/>
  <c r="F51" i="7" s="1"/>
  <c r="AD47" i="7" l="1"/>
  <c r="J48" i="7"/>
  <c r="T47" i="7"/>
  <c r="AC47" i="7"/>
  <c r="N51" i="7"/>
  <c r="Q51" i="7"/>
  <c r="O48" i="7" l="1"/>
  <c r="R48" i="7" s="1"/>
  <c r="L48" i="7" s="1"/>
  <c r="J49" i="7" s="1"/>
  <c r="H51" i="7"/>
  <c r="F52" i="7" s="1"/>
  <c r="AD48" i="7" l="1"/>
  <c r="AC48" i="7"/>
  <c r="T48" i="7"/>
  <c r="O49" i="7" s="1"/>
  <c r="R49" i="7" s="1"/>
  <c r="N52" i="7"/>
  <c r="Q52" i="7"/>
  <c r="AD49" i="7" l="1"/>
  <c r="L49" i="7"/>
  <c r="T49" i="7"/>
  <c r="AC49" i="7"/>
  <c r="H52" i="7"/>
  <c r="F53" i="7" s="1"/>
  <c r="J50" i="7" l="1"/>
  <c r="N53" i="7"/>
  <c r="Q53" i="7"/>
  <c r="O50" i="7" l="1"/>
  <c r="H53" i="7"/>
  <c r="F54" i="7" s="1"/>
  <c r="R50" i="7" l="1"/>
  <c r="T50" i="7" s="1"/>
  <c r="AD50" i="7"/>
  <c r="N54" i="7"/>
  <c r="Q54" i="7"/>
  <c r="L50" i="7" l="1"/>
  <c r="J51" i="7" s="1"/>
  <c r="O51" i="7" s="1"/>
  <c r="R51" i="7" s="1"/>
  <c r="T51" i="7" s="1"/>
  <c r="AC50" i="7"/>
  <c r="H54" i="7"/>
  <c r="F55" i="7" s="1"/>
  <c r="AD51" i="7" l="1"/>
  <c r="AC51" i="7"/>
  <c r="L51" i="7"/>
  <c r="N55" i="7"/>
  <c r="Q55" i="7"/>
  <c r="J52" i="7" l="1"/>
  <c r="O52" i="7" s="1"/>
  <c r="R52" i="7" s="1"/>
  <c r="T52" i="7" s="1"/>
  <c r="H55" i="7"/>
  <c r="F56" i="7" s="1"/>
  <c r="AD52" i="7" l="1"/>
  <c r="AC52" i="7"/>
  <c r="L52" i="7"/>
  <c r="N56" i="7"/>
  <c r="Q56" i="7"/>
  <c r="J53" i="7" l="1"/>
  <c r="O53" i="7" s="1"/>
  <c r="R53" i="7" s="1"/>
  <c r="T53" i="7" s="1"/>
  <c r="H56" i="7"/>
  <c r="F57" i="7" s="1"/>
  <c r="AD53" i="7" l="1"/>
  <c r="AC53" i="7"/>
  <c r="L53" i="7"/>
  <c r="N57" i="7"/>
  <c r="Q57" i="7"/>
  <c r="J54" i="7" l="1"/>
  <c r="H57" i="7"/>
  <c r="F58" i="7" s="1"/>
  <c r="O54" i="7" l="1"/>
  <c r="N58" i="7"/>
  <c r="Q58" i="7"/>
  <c r="R54" i="7" l="1"/>
  <c r="T54" i="7" s="1"/>
  <c r="AD54" i="7"/>
  <c r="H58" i="7"/>
  <c r="F59" i="7" s="1"/>
  <c r="AC54" i="7" l="1"/>
  <c r="L54" i="7"/>
  <c r="J55" i="7" s="1"/>
  <c r="N59" i="7"/>
  <c r="Q59" i="7"/>
  <c r="O55" i="7" l="1"/>
  <c r="H59" i="7"/>
  <c r="F60" i="7" s="1"/>
  <c r="R55" i="7" l="1"/>
  <c r="T55" i="7" s="1"/>
  <c r="AD55" i="7"/>
  <c r="N60" i="7"/>
  <c r="Q60" i="7"/>
  <c r="AC55" i="7" l="1"/>
  <c r="L55" i="7"/>
  <c r="J56" i="7" s="1"/>
  <c r="H60" i="7"/>
  <c r="F61" i="7" s="1"/>
  <c r="O56" i="7" l="1"/>
  <c r="N61" i="7"/>
  <c r="Q61" i="7"/>
  <c r="R56" i="7" l="1"/>
  <c r="AC56" i="7" s="1"/>
  <c r="AD56" i="7"/>
  <c r="H61" i="7"/>
  <c r="F62" i="7" s="1"/>
  <c r="L56" i="7" l="1"/>
  <c r="J57" i="7" s="1"/>
  <c r="T56" i="7"/>
  <c r="N62" i="7"/>
  <c r="Q62" i="7"/>
  <c r="O57" i="7" l="1"/>
  <c r="R57" i="7" s="1"/>
  <c r="L57" i="7" s="1"/>
  <c r="J58" i="7" s="1"/>
  <c r="H62" i="7"/>
  <c r="F63" i="7" s="1"/>
  <c r="AC57" i="7" l="1"/>
  <c r="T57" i="7"/>
  <c r="O58" i="7" s="1"/>
  <c r="R58" i="7" s="1"/>
  <c r="L58" i="7" s="1"/>
  <c r="AD57" i="7"/>
  <c r="N63" i="7"/>
  <c r="Q63" i="7"/>
  <c r="AD58" i="7" l="1"/>
  <c r="J59" i="7"/>
  <c r="AC58" i="7"/>
  <c r="T58" i="7"/>
  <c r="H63" i="7"/>
  <c r="F64" i="7" s="1"/>
  <c r="O59" i="7" l="1"/>
  <c r="R59" i="7" s="1"/>
  <c r="L59" i="7" s="1"/>
  <c r="J60" i="7" s="1"/>
  <c r="N64" i="7"/>
  <c r="Q64" i="7"/>
  <c r="AD59" i="7" l="1"/>
  <c r="AC59" i="7"/>
  <c r="T59" i="7"/>
  <c r="H64" i="7"/>
  <c r="F65" i="7" s="1"/>
  <c r="O60" i="7" l="1"/>
  <c r="R60" i="7" s="1"/>
  <c r="N65" i="7"/>
  <c r="Q65" i="7"/>
  <c r="AD60" i="7" l="1"/>
  <c r="L60" i="7"/>
  <c r="AC60" i="7"/>
  <c r="T60" i="7"/>
  <c r="H65" i="7"/>
  <c r="F66" i="7" s="1"/>
  <c r="J61" i="7" l="1"/>
  <c r="O61" i="7" s="1"/>
  <c r="R61" i="7" s="1"/>
  <c r="L61" i="7" s="1"/>
  <c r="N66" i="7"/>
  <c r="Q66" i="7"/>
  <c r="AD61" i="7" l="1"/>
  <c r="AC61" i="7"/>
  <c r="J62" i="7"/>
  <c r="T61" i="7"/>
  <c r="H66" i="7"/>
  <c r="F67" i="7" s="1"/>
  <c r="O62" i="7" l="1"/>
  <c r="R62" i="7" s="1"/>
  <c r="L62" i="7" s="1"/>
  <c r="J63" i="7" s="1"/>
  <c r="N67" i="7"/>
  <c r="Q67" i="7"/>
  <c r="AC62" i="7" l="1"/>
  <c r="AD62" i="7"/>
  <c r="T62" i="7"/>
  <c r="O63" i="7" s="1"/>
  <c r="R63" i="7" s="1"/>
  <c r="L63" i="7" s="1"/>
  <c r="J64" i="7" s="1"/>
  <c r="H67" i="7"/>
  <c r="F68" i="7" s="1"/>
  <c r="T63" i="7" l="1"/>
  <c r="O64" i="7" s="1"/>
  <c r="R64" i="7" s="1"/>
  <c r="AC63" i="7"/>
  <c r="AD63" i="7"/>
  <c r="N68" i="7"/>
  <c r="Q68" i="7"/>
  <c r="AD64" i="7" l="1"/>
  <c r="L64" i="7"/>
  <c r="AC64" i="7"/>
  <c r="T64" i="7"/>
  <c r="H68" i="7"/>
  <c r="F69" i="7" s="1"/>
  <c r="J65" i="7" l="1"/>
  <c r="O65" i="7" s="1"/>
  <c r="R65" i="7" s="1"/>
  <c r="L65" i="7" s="1"/>
  <c r="N69" i="7"/>
  <c r="Q69" i="7"/>
  <c r="AD65" i="7" l="1"/>
  <c r="J66" i="7"/>
  <c r="AC65" i="7"/>
  <c r="T65" i="7"/>
  <c r="H69" i="7"/>
  <c r="F70" i="7" s="1"/>
  <c r="O66" i="7" l="1"/>
  <c r="N70" i="7"/>
  <c r="Q70" i="7"/>
  <c r="R66" i="7" l="1"/>
  <c r="T66" i="7" s="1"/>
  <c r="AD66" i="7"/>
  <c r="H70" i="7"/>
  <c r="F71" i="7" s="1"/>
  <c r="L66" i="7" l="1"/>
  <c r="J67" i="7" s="1"/>
  <c r="O67" i="7" s="1"/>
  <c r="R67" i="7" s="1"/>
  <c r="AC66" i="7"/>
  <c r="N71" i="7"/>
  <c r="Q71" i="7"/>
  <c r="AD67" i="7" l="1"/>
  <c r="T67" i="7"/>
  <c r="L67" i="7"/>
  <c r="AC67" i="7"/>
  <c r="H71" i="7"/>
  <c r="F72" i="7" s="1"/>
  <c r="J68" i="7" l="1"/>
  <c r="O68" i="7" s="1"/>
  <c r="R68" i="7" s="1"/>
  <c r="AC68" i="7" s="1"/>
  <c r="N72" i="7"/>
  <c r="Q72" i="7"/>
  <c r="AD68" i="7" l="1"/>
  <c r="T68" i="7"/>
  <c r="L68" i="7"/>
  <c r="H72" i="7"/>
  <c r="F73" i="7" s="1"/>
  <c r="J69" i="7" l="1"/>
  <c r="O69" i="7" s="1"/>
  <c r="R69" i="7" s="1"/>
  <c r="T69" i="7" s="1"/>
  <c r="N73" i="7"/>
  <c r="Q73" i="7"/>
  <c r="AD69" i="7" l="1"/>
  <c r="AC69" i="7"/>
  <c r="L69" i="7"/>
  <c r="H73" i="7"/>
  <c r="F74" i="7" s="1"/>
  <c r="J70" i="7" l="1"/>
  <c r="O70" i="7" s="1"/>
  <c r="R70" i="7" s="1"/>
  <c r="T70" i="7" s="1"/>
  <c r="N74" i="7"/>
  <c r="Q74" i="7"/>
  <c r="AD70" i="7" l="1"/>
  <c r="L70" i="7"/>
  <c r="AC70" i="7"/>
  <c r="H74" i="7"/>
  <c r="F75" i="7" s="1"/>
  <c r="J71" i="7" l="1"/>
  <c r="O71" i="7" s="1"/>
  <c r="R71" i="7" s="1"/>
  <c r="T71" i="7" s="1"/>
  <c r="N75" i="7"/>
  <c r="Q75" i="7"/>
  <c r="AD71" i="7" l="1"/>
  <c r="L71" i="7"/>
  <c r="AC71" i="7"/>
  <c r="H75" i="7"/>
  <c r="F76" i="7" s="1"/>
  <c r="J72" i="7" l="1"/>
  <c r="O72" i="7" s="1"/>
  <c r="R72" i="7" s="1"/>
  <c r="T72" i="7" s="1"/>
  <c r="N76" i="7"/>
  <c r="Q76" i="7"/>
  <c r="AD72" i="7" l="1"/>
  <c r="L72" i="7"/>
  <c r="J73" i="7" s="1"/>
  <c r="O73" i="7" s="1"/>
  <c r="R73" i="7" s="1"/>
  <c r="AC73" i="7" s="1"/>
  <c r="AC72" i="7"/>
  <c r="H76" i="7"/>
  <c r="F77" i="7" s="1"/>
  <c r="AD73" i="7" l="1"/>
  <c r="T73" i="7"/>
  <c r="L73" i="7"/>
  <c r="N77" i="7"/>
  <c r="Q77" i="7"/>
  <c r="J74" i="7" l="1"/>
  <c r="O74" i="7" s="1"/>
  <c r="R74" i="7" s="1"/>
  <c r="T74" i="7" s="1"/>
  <c r="H77" i="7"/>
  <c r="F78" i="7" s="1"/>
  <c r="AD74" i="7" l="1"/>
  <c r="L74" i="7"/>
  <c r="J75" i="7" s="1"/>
  <c r="O75" i="7" s="1"/>
  <c r="R75" i="7" s="1"/>
  <c r="T75" i="7" s="1"/>
  <c r="AC74" i="7"/>
  <c r="N78" i="7"/>
  <c r="Q78" i="7"/>
  <c r="AD75" i="7" l="1"/>
  <c r="AC75" i="7"/>
  <c r="L75" i="7"/>
  <c r="J76" i="7" s="1"/>
  <c r="O76" i="7" s="1"/>
  <c r="R76" i="7" s="1"/>
  <c r="T76" i="7" s="1"/>
  <c r="H78" i="7"/>
  <c r="F79" i="7" s="1"/>
  <c r="AD76" i="7" l="1"/>
  <c r="AC76" i="7"/>
  <c r="L76" i="7"/>
  <c r="J77" i="7" s="1"/>
  <c r="N79" i="7"/>
  <c r="Q79" i="7"/>
  <c r="O77" i="7" l="1"/>
  <c r="R77" i="7" s="1"/>
  <c r="H79" i="7"/>
  <c r="F80" i="7" s="1"/>
  <c r="AD77" i="7" l="1"/>
  <c r="AC77" i="7"/>
  <c r="T77" i="7"/>
  <c r="L77" i="7"/>
  <c r="N80" i="7"/>
  <c r="Q80" i="7"/>
  <c r="J78" i="7" l="1"/>
  <c r="H80" i="7"/>
  <c r="F81" i="7" s="1"/>
  <c r="O78" i="7" l="1"/>
  <c r="N81" i="7"/>
  <c r="Q81" i="7"/>
  <c r="R78" i="7" l="1"/>
  <c r="T78" i="7" s="1"/>
  <c r="AD78" i="7"/>
  <c r="H81" i="7"/>
  <c r="F82" i="7" s="1"/>
  <c r="AC78" i="7" l="1"/>
  <c r="L78" i="7"/>
  <c r="J79" i="7" s="1"/>
  <c r="O79" i="7" s="1"/>
  <c r="N82" i="7"/>
  <c r="Q82" i="7"/>
  <c r="R79" i="7" l="1"/>
  <c r="T79" i="7" s="1"/>
  <c r="AD79" i="7"/>
  <c r="H82" i="7"/>
  <c r="F83" i="7" s="1"/>
  <c r="L79" i="7" l="1"/>
  <c r="J80" i="7" s="1"/>
  <c r="O80" i="7" s="1"/>
  <c r="AC79" i="7"/>
  <c r="N83" i="7"/>
  <c r="Q83" i="7"/>
  <c r="R80" i="7" l="1"/>
  <c r="T80" i="7" s="1"/>
  <c r="AD80" i="7"/>
  <c r="H83" i="7"/>
  <c r="F84" i="7" s="1"/>
  <c r="L80" i="7" l="1"/>
  <c r="J81" i="7" s="1"/>
  <c r="O81" i="7" s="1"/>
  <c r="AC80" i="7"/>
  <c r="N84" i="7"/>
  <c r="Q84" i="7"/>
  <c r="R81" i="7" l="1"/>
  <c r="T81" i="7" s="1"/>
  <c r="AD81" i="7"/>
  <c r="H84" i="7"/>
  <c r="F85" i="7" s="1"/>
  <c r="L81" i="7" l="1"/>
  <c r="J82" i="7" s="1"/>
  <c r="AC81" i="7"/>
  <c r="N85" i="7"/>
  <c r="Q85" i="7"/>
  <c r="O82" i="7" l="1"/>
  <c r="H85" i="7"/>
  <c r="F86" i="7" s="1"/>
  <c r="R82" i="7" l="1"/>
  <c r="AC82" i="7" s="1"/>
  <c r="AD82" i="7"/>
  <c r="N86" i="7"/>
  <c r="Q86" i="7"/>
  <c r="L82" i="7" l="1"/>
  <c r="J83" i="7" s="1"/>
  <c r="T82" i="7"/>
  <c r="H86" i="7"/>
  <c r="F87" i="7" s="1"/>
  <c r="O83" i="7" l="1"/>
  <c r="R83" i="7" s="1"/>
  <c r="AC83" i="7" s="1"/>
  <c r="N87" i="7"/>
  <c r="Q87" i="7"/>
  <c r="L83" i="7" l="1"/>
  <c r="J84" i="7" s="1"/>
  <c r="AD83" i="7"/>
  <c r="T83" i="7"/>
  <c r="H87" i="7"/>
  <c r="F88" i="7" s="1"/>
  <c r="O84" i="7" l="1"/>
  <c r="R84" i="7" s="1"/>
  <c r="L84" i="7" s="1"/>
  <c r="J85" i="7" s="1"/>
  <c r="N88" i="7"/>
  <c r="Q88" i="7"/>
  <c r="AC84" i="7" l="1"/>
  <c r="AD84" i="7"/>
  <c r="T84" i="7"/>
  <c r="O85" i="7" s="1"/>
  <c r="R85" i="7" s="1"/>
  <c r="L85" i="7" s="1"/>
  <c r="J86" i="7" s="1"/>
  <c r="H88" i="7"/>
  <c r="F89" i="7" s="1"/>
  <c r="AD85" i="7" l="1"/>
  <c r="AC85" i="7"/>
  <c r="T85" i="7"/>
  <c r="O86" i="7" s="1"/>
  <c r="R86" i="7" s="1"/>
  <c r="N89" i="7"/>
  <c r="Q89" i="7"/>
  <c r="AD86" i="7" l="1"/>
  <c r="L86" i="7"/>
  <c r="J87" i="7" s="1"/>
  <c r="T86" i="7"/>
  <c r="AC86" i="7"/>
  <c r="H89" i="7"/>
  <c r="F90" i="7" s="1"/>
  <c r="O87" i="7" l="1"/>
  <c r="R87" i="7" s="1"/>
  <c r="AC87" i="7" s="1"/>
  <c r="N90" i="7"/>
  <c r="Q90" i="7"/>
  <c r="L87" i="7" l="1"/>
  <c r="J88" i="7" s="1"/>
  <c r="AD87" i="7"/>
  <c r="T87" i="7"/>
  <c r="H90" i="7"/>
  <c r="F91" i="7" s="1"/>
  <c r="O88" i="7" l="1"/>
  <c r="R88" i="7" s="1"/>
  <c r="T88" i="7" s="1"/>
  <c r="N91" i="7"/>
  <c r="Q91" i="7"/>
  <c r="L88" i="7" l="1"/>
  <c r="J89" i="7" s="1"/>
  <c r="AD88" i="7"/>
  <c r="AC88" i="7"/>
  <c r="H91" i="7"/>
  <c r="F92" i="7" s="1"/>
  <c r="O89" i="7" l="1"/>
  <c r="N92" i="7"/>
  <c r="Q92" i="7"/>
  <c r="R89" i="7" l="1"/>
  <c r="T89" i="7" s="1"/>
  <c r="AD89" i="7"/>
  <c r="H92" i="7"/>
  <c r="F93" i="7" s="1"/>
  <c r="L89" i="7" l="1"/>
  <c r="J90" i="7" s="1"/>
  <c r="O90" i="7" s="1"/>
  <c r="AC89" i="7"/>
  <c r="N93" i="7"/>
  <c r="Q93" i="7"/>
  <c r="R90" i="7" l="1"/>
  <c r="AC90" i="7" s="1"/>
  <c r="AD90" i="7"/>
  <c r="H93" i="7"/>
  <c r="F94" i="7" s="1"/>
  <c r="L90" i="7" l="1"/>
  <c r="J91" i="7" s="1"/>
  <c r="T90" i="7"/>
  <c r="N94" i="7"/>
  <c r="Q94" i="7"/>
  <c r="O91" i="7" l="1"/>
  <c r="AD91" i="7" s="1"/>
  <c r="H94" i="7"/>
  <c r="F95" i="7" s="1"/>
  <c r="R91" i="7" l="1"/>
  <c r="T91" i="7" s="1"/>
  <c r="N95" i="7"/>
  <c r="Q95" i="7"/>
  <c r="AC91" i="7" l="1"/>
  <c r="L91" i="7"/>
  <c r="J92" i="7" s="1"/>
  <c r="O92" i="7" s="1"/>
  <c r="R92" i="7" s="1"/>
  <c r="T92" i="7" s="1"/>
  <c r="H95" i="7"/>
  <c r="F96" i="7" s="1"/>
  <c r="AD92" i="7" l="1"/>
  <c r="L92" i="7"/>
  <c r="J93" i="7" s="1"/>
  <c r="O93" i="7" s="1"/>
  <c r="R93" i="7" s="1"/>
  <c r="T93" i="7" s="1"/>
  <c r="AC92" i="7"/>
  <c r="N96" i="7"/>
  <c r="Q96" i="7"/>
  <c r="AD93" i="7" l="1"/>
  <c r="AC93" i="7"/>
  <c r="L93" i="7"/>
  <c r="H96" i="7"/>
  <c r="F97" i="7" s="1"/>
  <c r="J94" i="7" l="1"/>
  <c r="O94" i="7" s="1"/>
  <c r="R94" i="7" s="1"/>
  <c r="T94" i="7" s="1"/>
  <c r="N97" i="7"/>
  <c r="Q97" i="7"/>
  <c r="AD94" i="7" l="1"/>
  <c r="AC94" i="7"/>
  <c r="L94" i="7"/>
  <c r="H97" i="7"/>
  <c r="F98" i="7" s="1"/>
  <c r="J95" i="7" l="1"/>
  <c r="O95" i="7" s="1"/>
  <c r="R95" i="7" s="1"/>
  <c r="T95" i="7" s="1"/>
  <c r="N98" i="7"/>
  <c r="Q98" i="7"/>
  <c r="AD95" i="7" l="1"/>
  <c r="AC95" i="7"/>
  <c r="L95" i="7"/>
  <c r="H98" i="7"/>
  <c r="F99" i="7" s="1"/>
  <c r="J96" i="7" l="1"/>
  <c r="N99" i="7"/>
  <c r="Q99" i="7"/>
  <c r="O96" i="7" l="1"/>
  <c r="H99" i="7"/>
  <c r="F100" i="7" s="1"/>
  <c r="R96" i="7" l="1"/>
  <c r="L96" i="7" s="1"/>
  <c r="AD96" i="7"/>
  <c r="N100" i="7"/>
  <c r="Q100" i="7"/>
  <c r="AC96" i="7" l="1"/>
  <c r="T96" i="7"/>
  <c r="J97" i="7"/>
  <c r="H100" i="7"/>
  <c r="F101" i="7" s="1"/>
  <c r="O97" i="7" l="1"/>
  <c r="R97" i="7" s="1"/>
  <c r="L97" i="7" s="1"/>
  <c r="J98" i="7" s="1"/>
  <c r="N101" i="7"/>
  <c r="Q101" i="7"/>
  <c r="T97" i="7" l="1"/>
  <c r="O98" i="7" s="1"/>
  <c r="R98" i="7" s="1"/>
  <c r="L98" i="7" s="1"/>
  <c r="J99" i="7" s="1"/>
  <c r="AC97" i="7"/>
  <c r="AD97" i="7"/>
  <c r="H101" i="7"/>
  <c r="F102" i="7" s="1"/>
  <c r="AD98" i="7" l="1"/>
  <c r="AC98" i="7"/>
  <c r="T98" i="7"/>
  <c r="O99" i="7" s="1"/>
  <c r="R99" i="7" s="1"/>
  <c r="L99" i="7" s="1"/>
  <c r="J100" i="7" s="1"/>
  <c r="N102" i="7"/>
  <c r="Q102" i="7"/>
  <c r="AD99" i="7" l="1"/>
  <c r="AC99" i="7"/>
  <c r="T99" i="7"/>
  <c r="O100" i="7" s="1"/>
  <c r="R100" i="7" s="1"/>
  <c r="H102" i="7"/>
  <c r="F103" i="7" s="1"/>
  <c r="AD100" i="7" l="1"/>
  <c r="T100" i="7"/>
  <c r="L100" i="7"/>
  <c r="AC100" i="7"/>
  <c r="N103" i="7"/>
  <c r="Q103" i="7"/>
  <c r="J101" i="7" l="1"/>
  <c r="O101" i="7" s="1"/>
  <c r="H103" i="7"/>
  <c r="F104" i="7" s="1"/>
  <c r="R101" i="7" l="1"/>
  <c r="L101" i="7" s="1"/>
  <c r="J102" i="7" s="1"/>
  <c r="AD101" i="7"/>
  <c r="N104" i="7"/>
  <c r="Q104" i="7"/>
  <c r="AC101" i="7" l="1"/>
  <c r="T101" i="7"/>
  <c r="O102" i="7" s="1"/>
  <c r="H104" i="7"/>
  <c r="F105" i="7" s="1"/>
  <c r="R102" i="7" l="1"/>
  <c r="T102" i="7" s="1"/>
  <c r="AD102" i="7"/>
  <c r="N105" i="7"/>
  <c r="Q105" i="7"/>
  <c r="AC102" i="7" l="1"/>
  <c r="L102" i="7"/>
  <c r="J103" i="7" s="1"/>
  <c r="O103" i="7" s="1"/>
  <c r="R103" i="7" s="1"/>
  <c r="L103" i="7" s="1"/>
  <c r="H105" i="7"/>
  <c r="F106" i="7" s="1"/>
  <c r="AD103" i="7" l="1"/>
  <c r="T103" i="7"/>
  <c r="AC103" i="7"/>
  <c r="J104" i="7"/>
  <c r="N106" i="7"/>
  <c r="Q106" i="7"/>
  <c r="O104" i="7" l="1"/>
  <c r="R104" i="7" s="1"/>
  <c r="L104" i="7" s="1"/>
  <c r="J105" i="7" s="1"/>
  <c r="H106" i="7"/>
  <c r="F107" i="7" s="1"/>
  <c r="AD104" i="7" l="1"/>
  <c r="AC104" i="7"/>
  <c r="T104" i="7"/>
  <c r="O105" i="7" s="1"/>
  <c r="R105" i="7" s="1"/>
  <c r="L105" i="7" s="1"/>
  <c r="J106" i="7" s="1"/>
  <c r="N107" i="7"/>
  <c r="Q107" i="7"/>
  <c r="AD105" i="7" l="1"/>
  <c r="AC105" i="7"/>
  <c r="T105" i="7"/>
  <c r="O106" i="7" s="1"/>
  <c r="R106" i="7" s="1"/>
  <c r="H107" i="7"/>
  <c r="F108" i="7" s="1"/>
  <c r="AD106" i="7" l="1"/>
  <c r="T106" i="7"/>
  <c r="AC106" i="7"/>
  <c r="L106" i="7"/>
  <c r="J107" i="7" s="1"/>
  <c r="N108" i="7"/>
  <c r="Q108" i="7"/>
  <c r="O107" i="7" l="1"/>
  <c r="R107" i="7" s="1"/>
  <c r="L107" i="7" s="1"/>
  <c r="J108" i="7" s="1"/>
  <c r="H108" i="7"/>
  <c r="F109" i="7" s="1"/>
  <c r="T107" i="7" l="1"/>
  <c r="O108" i="7" s="1"/>
  <c r="R108" i="7" s="1"/>
  <c r="AC107" i="7"/>
  <c r="AD107" i="7"/>
  <c r="N109" i="7"/>
  <c r="Q109" i="7"/>
  <c r="AD108" i="7" l="1"/>
  <c r="L108" i="7"/>
  <c r="AC108" i="7"/>
  <c r="T108" i="7"/>
  <c r="H109" i="7"/>
  <c r="F110" i="7" s="1"/>
  <c r="J109" i="7" l="1"/>
  <c r="O109" i="7" s="1"/>
  <c r="R109" i="7" s="1"/>
  <c r="L109" i="7" s="1"/>
  <c r="N110" i="7"/>
  <c r="Q110" i="7"/>
  <c r="AD109" i="7" l="1"/>
  <c r="J110" i="7"/>
  <c r="T109" i="7"/>
  <c r="AC109" i="7"/>
  <c r="H110" i="7"/>
  <c r="F111" i="7" s="1"/>
  <c r="O110" i="7" l="1"/>
  <c r="R110" i="7" s="1"/>
  <c r="L110" i="7" s="1"/>
  <c r="J111" i="7" s="1"/>
  <c r="N111" i="7"/>
  <c r="Q111" i="7"/>
  <c r="T110" i="7" l="1"/>
  <c r="O111" i="7" s="1"/>
  <c r="R111" i="7" s="1"/>
  <c r="L111" i="7" s="1"/>
  <c r="AD110" i="7"/>
  <c r="AC110" i="7"/>
  <c r="H111" i="7"/>
  <c r="F112" i="7" s="1"/>
  <c r="AD111" i="7" l="1"/>
  <c r="T111" i="7"/>
  <c r="AC111" i="7"/>
  <c r="J112" i="7"/>
  <c r="N112" i="7"/>
  <c r="Q112" i="7"/>
  <c r="O112" i="7" l="1"/>
  <c r="R112" i="7" s="1"/>
  <c r="L112" i="7" s="1"/>
  <c r="H112" i="7"/>
  <c r="F113" i="7" s="1"/>
  <c r="AD112" i="7" l="1"/>
  <c r="T112" i="7"/>
  <c r="AC112" i="7"/>
  <c r="J113" i="7"/>
  <c r="N113" i="7"/>
  <c r="Q113" i="7"/>
  <c r="O113" i="7" l="1"/>
  <c r="R113" i="7" s="1"/>
  <c r="L113" i="7" s="1"/>
  <c r="H113" i="7"/>
  <c r="F114" i="7" s="1"/>
  <c r="AD113" i="7" l="1"/>
  <c r="J114" i="7"/>
  <c r="T113" i="7"/>
  <c r="AC113" i="7"/>
  <c r="N114" i="7"/>
  <c r="Q114" i="7"/>
  <c r="O114" i="7" l="1"/>
  <c r="R114" i="7" s="1"/>
  <c r="L114" i="7" s="1"/>
  <c r="H114" i="7"/>
  <c r="F115" i="7" s="1"/>
  <c r="AD114" i="7" l="1"/>
  <c r="AC114" i="7"/>
  <c r="T114" i="7"/>
  <c r="J115" i="7"/>
  <c r="N115" i="7"/>
  <c r="Q115" i="7"/>
  <c r="O115" i="7" l="1"/>
  <c r="R115" i="7" s="1"/>
  <c r="L115" i="7" s="1"/>
  <c r="H115" i="7"/>
  <c r="F116" i="7" s="1"/>
  <c r="AD115" i="7" l="1"/>
  <c r="T115" i="7"/>
  <c r="AC115" i="7"/>
  <c r="J116" i="7"/>
  <c r="N116" i="7"/>
  <c r="Q116" i="7"/>
  <c r="O116" i="7" l="1"/>
  <c r="R116" i="7" s="1"/>
  <c r="L116" i="7" s="1"/>
  <c r="H116" i="7"/>
  <c r="F117" i="7" s="1"/>
  <c r="AD116" i="7" l="1"/>
  <c r="T116" i="7"/>
  <c r="AC116" i="7"/>
  <c r="J117" i="7"/>
  <c r="N117" i="7"/>
  <c r="Q117" i="7"/>
  <c r="O117" i="7" l="1"/>
  <c r="R117" i="7" s="1"/>
  <c r="L117" i="7" s="1"/>
  <c r="H117" i="7"/>
  <c r="F118" i="7" s="1"/>
  <c r="AD117" i="7" l="1"/>
  <c r="J118" i="7"/>
  <c r="T117" i="7"/>
  <c r="AC117" i="7"/>
  <c r="N118" i="7"/>
  <c r="Q118" i="7"/>
  <c r="O118" i="7" l="1"/>
  <c r="R118" i="7" s="1"/>
  <c r="H118" i="7"/>
  <c r="F119" i="7" s="1"/>
  <c r="AD118" i="7" l="1"/>
  <c r="T118" i="7"/>
  <c r="L118" i="7"/>
  <c r="J119" i="7" s="1"/>
  <c r="AC118" i="7"/>
  <c r="N119" i="7"/>
  <c r="Q119" i="7"/>
  <c r="O119" i="7" l="1"/>
  <c r="AD119" i="7" s="1"/>
  <c r="H119" i="7"/>
  <c r="F120" i="7" s="1"/>
  <c r="R119" i="7" l="1"/>
  <c r="AC119" i="7" s="1"/>
  <c r="N120" i="7"/>
  <c r="Q120" i="7"/>
  <c r="T119" i="7" l="1"/>
  <c r="L119" i="7"/>
  <c r="J120" i="7" s="1"/>
  <c r="H120" i="7"/>
  <c r="F121" i="7" s="1"/>
  <c r="O120" i="7" l="1"/>
  <c r="AD120" i="7" s="1"/>
  <c r="N121" i="7"/>
  <c r="Q121" i="7"/>
  <c r="R120" i="7" l="1"/>
  <c r="AC120" i="7" s="1"/>
  <c r="H121" i="7"/>
  <c r="F122" i="7" s="1"/>
  <c r="L120" i="7" l="1"/>
  <c r="J121" i="7" s="1"/>
  <c r="T120" i="7"/>
  <c r="N122" i="7"/>
  <c r="Q122" i="7"/>
  <c r="O121" i="7" l="1"/>
  <c r="R121" i="7" s="1"/>
  <c r="L121" i="7" s="1"/>
  <c r="J122" i="7" s="1"/>
  <c r="H122" i="7"/>
  <c r="F123" i="7" s="1"/>
  <c r="AD121" i="7" l="1"/>
  <c r="T121" i="7"/>
  <c r="O122" i="7" s="1"/>
  <c r="R122" i="7" s="1"/>
  <c r="L122" i="7" s="1"/>
  <c r="J123" i="7" s="1"/>
  <c r="AC121" i="7"/>
  <c r="N123" i="7"/>
  <c r="Q123" i="7"/>
  <c r="T122" i="7" l="1"/>
  <c r="O123" i="7" s="1"/>
  <c r="AD122" i="7"/>
  <c r="AC122" i="7"/>
  <c r="H123" i="7"/>
  <c r="F124" i="7" s="1"/>
  <c r="AD123" i="7" l="1"/>
  <c r="R123" i="7"/>
  <c r="N124" i="7"/>
  <c r="Q124" i="7"/>
  <c r="L123" i="7" l="1"/>
  <c r="AC123" i="7"/>
  <c r="T123" i="7"/>
  <c r="H124" i="7"/>
  <c r="F125" i="7" s="1"/>
  <c r="J124" i="7" l="1"/>
  <c r="O124" i="7" s="1"/>
  <c r="N125" i="7"/>
  <c r="Q125" i="7"/>
  <c r="R124" i="7" l="1"/>
  <c r="L124" i="7" s="1"/>
  <c r="J125" i="7" s="1"/>
  <c r="AD124" i="7"/>
  <c r="H125" i="7"/>
  <c r="F126" i="7" s="1"/>
  <c r="T124" i="7" l="1"/>
  <c r="O125" i="7" s="1"/>
  <c r="R125" i="7" s="1"/>
  <c r="L125" i="7" s="1"/>
  <c r="AC124" i="7"/>
  <c r="N126" i="7"/>
  <c r="Q126" i="7"/>
  <c r="AD125" i="7" l="1"/>
  <c r="T125" i="7"/>
  <c r="J126" i="7"/>
  <c r="AC125" i="7"/>
  <c r="H126" i="7"/>
  <c r="F127" i="7" s="1"/>
  <c r="O126" i="7" l="1"/>
  <c r="R126" i="7" s="1"/>
  <c r="T126" i="7" s="1"/>
  <c r="N127" i="7"/>
  <c r="Q127" i="7"/>
  <c r="AD126" i="7" l="1"/>
  <c r="L126" i="7"/>
  <c r="AC126" i="7"/>
  <c r="H127" i="7"/>
  <c r="F128" i="7" s="1"/>
  <c r="J127" i="7" l="1"/>
  <c r="O127" i="7" s="1"/>
  <c r="R127" i="7" s="1"/>
  <c r="L127" i="7" s="1"/>
  <c r="N128" i="7"/>
  <c r="Q128" i="7"/>
  <c r="AD127" i="7" l="1"/>
  <c r="J128" i="7"/>
  <c r="AC127" i="7"/>
  <c r="T127" i="7"/>
  <c r="H128" i="7"/>
  <c r="F129" i="7" s="1"/>
  <c r="O128" i="7" l="1"/>
  <c r="R128" i="7" s="1"/>
  <c r="L128" i="7" s="1"/>
  <c r="J129" i="7" s="1"/>
  <c r="N129" i="7"/>
  <c r="Q129" i="7"/>
  <c r="T128" i="7" l="1"/>
  <c r="O129" i="7" s="1"/>
  <c r="AD128" i="7"/>
  <c r="AC128" i="7"/>
  <c r="H129" i="7"/>
  <c r="F130" i="7" s="1"/>
  <c r="AD129" i="7" l="1"/>
  <c r="R129" i="7"/>
  <c r="N130" i="7"/>
  <c r="Q130" i="7"/>
  <c r="T129" i="7" l="1"/>
  <c r="L129" i="7"/>
  <c r="AC129" i="7"/>
  <c r="H130" i="7"/>
  <c r="F131" i="7" s="1"/>
  <c r="J130" i="7" l="1"/>
  <c r="O130" i="7" s="1"/>
  <c r="N131" i="7"/>
  <c r="Q131" i="7"/>
  <c r="R130" i="7" l="1"/>
  <c r="T130" i="7" s="1"/>
  <c r="AD130" i="7"/>
  <c r="H131" i="7"/>
  <c r="F132" i="7" s="1"/>
  <c r="L130" i="7" l="1"/>
  <c r="J131" i="7" s="1"/>
  <c r="O131" i="7" s="1"/>
  <c r="AC130" i="7"/>
  <c r="N132" i="7"/>
  <c r="Q132" i="7"/>
  <c r="R131" i="7" l="1"/>
  <c r="T131" i="7" s="1"/>
  <c r="AD131" i="7"/>
  <c r="H132" i="7"/>
  <c r="F133" i="7" s="1"/>
  <c r="L131" i="7" l="1"/>
  <c r="J132" i="7" s="1"/>
  <c r="O132" i="7" s="1"/>
  <c r="AC131" i="7"/>
  <c r="N133" i="7"/>
  <c r="Q133" i="7"/>
  <c r="R132" i="7" l="1"/>
  <c r="T132" i="7" s="1"/>
  <c r="AD132" i="7"/>
  <c r="H133" i="7"/>
  <c r="F134" i="7" s="1"/>
  <c r="L132" i="7" l="1"/>
  <c r="J133" i="7" s="1"/>
  <c r="O133" i="7" s="1"/>
  <c r="R133" i="7" s="1"/>
  <c r="L133" i="7" s="1"/>
  <c r="AC132" i="7"/>
  <c r="N134" i="7"/>
  <c r="Q134" i="7"/>
  <c r="AD133" i="7" l="1"/>
  <c r="J134" i="7"/>
  <c r="AC133" i="7"/>
  <c r="T133" i="7"/>
  <c r="H134" i="7"/>
  <c r="F135" i="7" s="1"/>
  <c r="O134" i="7" l="1"/>
  <c r="R134" i="7" s="1"/>
  <c r="N135" i="7"/>
  <c r="Q135" i="7"/>
  <c r="AD134" i="7" l="1"/>
  <c r="AC134" i="7"/>
  <c r="L134" i="7"/>
  <c r="J135" i="7" s="1"/>
  <c r="T134" i="7"/>
  <c r="H135" i="7"/>
  <c r="F136" i="7" s="1"/>
  <c r="O135" i="7" l="1"/>
  <c r="N136" i="7"/>
  <c r="Q136" i="7"/>
  <c r="R135" i="7" l="1"/>
  <c r="L135" i="7" s="1"/>
  <c r="J136" i="7" s="1"/>
  <c r="AD135" i="7"/>
  <c r="H136" i="7"/>
  <c r="F137" i="7" s="1"/>
  <c r="T135" i="7" l="1"/>
  <c r="O136" i="7" s="1"/>
  <c r="R136" i="7" s="1"/>
  <c r="AC135" i="7"/>
  <c r="N137" i="7"/>
  <c r="Q137" i="7"/>
  <c r="AD136" i="7" l="1"/>
  <c r="T136" i="7"/>
  <c r="L136" i="7"/>
  <c r="J137" i="7" s="1"/>
  <c r="AC136" i="7"/>
  <c r="H137" i="7"/>
  <c r="F138" i="7" s="1"/>
  <c r="O137" i="7" l="1"/>
  <c r="AD137" i="7" s="1"/>
  <c r="N138" i="7"/>
  <c r="Q138" i="7"/>
  <c r="R137" i="7" l="1"/>
  <c r="T137" i="7" s="1"/>
  <c r="H138" i="7"/>
  <c r="F139" i="7" s="1"/>
  <c r="AC137" i="7" l="1"/>
  <c r="L137" i="7"/>
  <c r="J138" i="7" s="1"/>
  <c r="O138" i="7" s="1"/>
  <c r="N139" i="7"/>
  <c r="Q139" i="7"/>
  <c r="R138" i="7" l="1"/>
  <c r="L138" i="7" s="1"/>
  <c r="J139" i="7" s="1"/>
  <c r="AD138" i="7"/>
  <c r="H139" i="7"/>
  <c r="F140" i="7" s="1"/>
  <c r="AC138" i="7" l="1"/>
  <c r="T138" i="7"/>
  <c r="O139" i="7" s="1"/>
  <c r="N140" i="7"/>
  <c r="Q140" i="7"/>
  <c r="R139" i="7" l="1"/>
  <c r="AD139" i="7"/>
  <c r="H140" i="7"/>
  <c r="F141" i="7" s="1"/>
  <c r="L139" i="7" l="1"/>
  <c r="J140" i="7" s="1"/>
  <c r="T139" i="7"/>
  <c r="AC139" i="7"/>
  <c r="N141" i="7"/>
  <c r="Q141" i="7"/>
  <c r="O140" i="7" l="1"/>
  <c r="R140" i="7" s="1"/>
  <c r="L140" i="7" s="1"/>
  <c r="J141" i="7" s="1"/>
  <c r="H141" i="7"/>
  <c r="F142" i="7" s="1"/>
  <c r="AC140" i="7" l="1"/>
  <c r="T140" i="7"/>
  <c r="O141" i="7" s="1"/>
  <c r="R141" i="7" s="1"/>
  <c r="L141" i="7" s="1"/>
  <c r="J142" i="7" s="1"/>
  <c r="AD140" i="7"/>
  <c r="N142" i="7"/>
  <c r="Q142" i="7"/>
  <c r="AD141" i="7" l="1"/>
  <c r="AC141" i="7"/>
  <c r="T141" i="7"/>
  <c r="O142" i="7" s="1"/>
  <c r="R142" i="7" s="1"/>
  <c r="L142" i="7" s="1"/>
  <c r="H142" i="7"/>
  <c r="F143" i="7" s="1"/>
  <c r="AD142" i="7" l="1"/>
  <c r="T142" i="7"/>
  <c r="AC142" i="7"/>
  <c r="J143" i="7"/>
  <c r="N143" i="7"/>
  <c r="Q143" i="7"/>
  <c r="O143" i="7" l="1"/>
  <c r="R143" i="7" s="1"/>
  <c r="L143" i="7" s="1"/>
  <c r="H143" i="7"/>
  <c r="F144" i="7" s="1"/>
  <c r="AD143" i="7" l="1"/>
  <c r="T143" i="7"/>
  <c r="AC143" i="7"/>
  <c r="J144" i="7"/>
  <c r="N144" i="7"/>
  <c r="Q144" i="7"/>
  <c r="O144" i="7" l="1"/>
  <c r="R144" i="7" s="1"/>
  <c r="L144" i="7" s="1"/>
  <c r="H144" i="7"/>
  <c r="F145" i="7" s="1"/>
  <c r="AD144" i="7" l="1"/>
  <c r="T144" i="7"/>
  <c r="AC144" i="7"/>
  <c r="J145" i="7"/>
  <c r="N145" i="7"/>
  <c r="Q145" i="7"/>
  <c r="O145" i="7" l="1"/>
  <c r="R145" i="7" s="1"/>
  <c r="L145" i="7" s="1"/>
  <c r="H145" i="7"/>
  <c r="F146" i="7" s="1"/>
  <c r="AD145" i="7" l="1"/>
  <c r="J146" i="7"/>
  <c r="T145" i="7"/>
  <c r="AC145" i="7"/>
  <c r="N146" i="7"/>
  <c r="Q146" i="7"/>
  <c r="O146" i="7" l="1"/>
  <c r="R146" i="7" s="1"/>
  <c r="H146" i="7"/>
  <c r="F147" i="7" s="1"/>
  <c r="AD146" i="7" l="1"/>
  <c r="AC146" i="7"/>
  <c r="L146" i="7"/>
  <c r="T146" i="7"/>
  <c r="N147" i="7"/>
  <c r="Q147" i="7"/>
  <c r="J147" i="7" l="1"/>
  <c r="O147" i="7" s="1"/>
  <c r="R147" i="7" s="1"/>
  <c r="L147" i="7" s="1"/>
  <c r="H147" i="7"/>
  <c r="F148" i="7" s="1"/>
  <c r="AD147" i="7" l="1"/>
  <c r="T147" i="7"/>
  <c r="AC147" i="7"/>
  <c r="J148" i="7"/>
  <c r="N148" i="7"/>
  <c r="Q148" i="7"/>
  <c r="O148" i="7" l="1"/>
  <c r="R148" i="7" s="1"/>
  <c r="L148" i="7" s="1"/>
  <c r="H148" i="7"/>
  <c r="F149" i="7" s="1"/>
  <c r="AD148" i="7" l="1"/>
  <c r="J149" i="7"/>
  <c r="T148" i="7"/>
  <c r="AC148" i="7"/>
  <c r="N149" i="7"/>
  <c r="Q149" i="7"/>
  <c r="O149" i="7" l="1"/>
  <c r="R149" i="7" s="1"/>
  <c r="L149" i="7" s="1"/>
  <c r="H149" i="7"/>
  <c r="F150" i="7" s="1"/>
  <c r="AD149" i="7" l="1"/>
  <c r="T149" i="7"/>
  <c r="AC149" i="7"/>
  <c r="J150" i="7"/>
  <c r="N150" i="7"/>
  <c r="Q150" i="7"/>
  <c r="O150" i="7" l="1"/>
  <c r="R150" i="7" s="1"/>
  <c r="L150" i="7" s="1"/>
  <c r="H150" i="7"/>
  <c r="F151" i="7" s="1"/>
  <c r="AD150" i="7" l="1"/>
  <c r="T150" i="7"/>
  <c r="AC150" i="7"/>
  <c r="J151" i="7"/>
  <c r="N151" i="7"/>
  <c r="Q151" i="7"/>
  <c r="O151" i="7" l="1"/>
  <c r="R151" i="7" s="1"/>
  <c r="L151" i="7" s="1"/>
  <c r="H151" i="7"/>
  <c r="F152" i="7" s="1"/>
  <c r="AD151" i="7" l="1"/>
  <c r="AC151" i="7"/>
  <c r="T151" i="7"/>
  <c r="J152" i="7"/>
  <c r="N152" i="7"/>
  <c r="Q152" i="7"/>
  <c r="O152" i="7" l="1"/>
  <c r="R152" i="7" s="1"/>
  <c r="H152" i="7"/>
  <c r="F153" i="7" s="1"/>
  <c r="AD152" i="7" l="1"/>
  <c r="T152" i="7"/>
  <c r="L152" i="7"/>
  <c r="J153" i="7" s="1"/>
  <c r="AC152" i="7"/>
  <c r="N153" i="7"/>
  <c r="Q153" i="7"/>
  <c r="O153" i="7" l="1"/>
  <c r="R153" i="7" s="1"/>
  <c r="L153" i="7" s="1"/>
  <c r="H153" i="7"/>
  <c r="F154" i="7" s="1"/>
  <c r="AD153" i="7" l="1"/>
  <c r="J154" i="7"/>
  <c r="T153" i="7"/>
  <c r="AC153" i="7"/>
  <c r="N154" i="7"/>
  <c r="Q154" i="7"/>
  <c r="O154" i="7" l="1"/>
  <c r="R154" i="7" s="1"/>
  <c r="H154" i="7"/>
  <c r="F155" i="7" s="1"/>
  <c r="AD154" i="7" l="1"/>
  <c r="L154" i="7"/>
  <c r="AC154" i="7"/>
  <c r="T154" i="7"/>
  <c r="N155" i="7"/>
  <c r="Q155" i="7"/>
  <c r="J155" i="7" l="1"/>
  <c r="O155" i="7" s="1"/>
  <c r="R155" i="7" s="1"/>
  <c r="H155" i="7"/>
  <c r="F156" i="7" s="1"/>
  <c r="AD155" i="7" l="1"/>
  <c r="AC155" i="7"/>
  <c r="L155" i="7"/>
  <c r="J156" i="7" s="1"/>
  <c r="T155" i="7"/>
  <c r="N156" i="7"/>
  <c r="Q156" i="7"/>
  <c r="O156" i="7" l="1"/>
  <c r="R156" i="7" s="1"/>
  <c r="L156" i="7" s="1"/>
  <c r="H156" i="7"/>
  <c r="F157" i="7" s="1"/>
  <c r="AD156" i="7" l="1"/>
  <c r="J157" i="7"/>
  <c r="T156" i="7"/>
  <c r="AC156" i="7"/>
  <c r="N157" i="7"/>
  <c r="Q157" i="7"/>
  <c r="O157" i="7" l="1"/>
  <c r="R157" i="7" s="1"/>
  <c r="H157" i="7"/>
  <c r="F158" i="7" s="1"/>
  <c r="AD157" i="7" l="1"/>
  <c r="T157" i="7"/>
  <c r="L157" i="7"/>
  <c r="AC157" i="7"/>
  <c r="N158" i="7"/>
  <c r="Q158" i="7"/>
  <c r="J158" i="7" l="1"/>
  <c r="O158" i="7" s="1"/>
  <c r="R158" i="7" s="1"/>
  <c r="L158" i="7" s="1"/>
  <c r="H158" i="7"/>
  <c r="F159" i="7" s="1"/>
  <c r="AD158" i="7" l="1"/>
  <c r="AC158" i="7"/>
  <c r="T158" i="7"/>
  <c r="J159" i="7"/>
  <c r="N159" i="7"/>
  <c r="Q159" i="7"/>
  <c r="O159" i="7" l="1"/>
  <c r="R159" i="7" s="1"/>
  <c r="H159" i="7"/>
  <c r="F160" i="7" s="1"/>
  <c r="AD159" i="7" l="1"/>
  <c r="AC159" i="7"/>
  <c r="L159" i="7"/>
  <c r="T159" i="7"/>
  <c r="N160" i="7"/>
  <c r="Q160" i="7"/>
  <c r="J160" i="7" l="1"/>
  <c r="O160" i="7" s="1"/>
  <c r="AD160" i="7" s="1"/>
  <c r="H160" i="7"/>
  <c r="F161" i="7" l="1"/>
  <c r="N161" i="7" s="1"/>
  <c r="AH9" i="7"/>
  <c r="AH11" i="7" s="1"/>
  <c r="R160" i="7"/>
  <c r="T160" i="7" s="1"/>
  <c r="Q161" i="7" l="1"/>
  <c r="H161" i="7" s="1"/>
  <c r="F162" i="7" s="1"/>
  <c r="AC160" i="7"/>
  <c r="L160" i="7"/>
  <c r="J161" i="7" l="1"/>
  <c r="O161" i="7" s="1"/>
  <c r="N162" i="7"/>
  <c r="Q162" i="7"/>
  <c r="R161" i="7" l="1"/>
  <c r="L161" i="7" s="1"/>
  <c r="J162" i="7" s="1"/>
  <c r="AD161" i="7"/>
  <c r="H162" i="7"/>
  <c r="F163" i="7" s="1"/>
  <c r="T161" i="7" l="1"/>
  <c r="O162" i="7" s="1"/>
  <c r="R162" i="7" s="1"/>
  <c r="AC161" i="7"/>
  <c r="N163" i="7"/>
  <c r="Q163" i="7"/>
  <c r="AD162" i="7" l="1"/>
  <c r="T162" i="7"/>
  <c r="L162" i="7"/>
  <c r="AC162" i="7"/>
  <c r="H163" i="7"/>
  <c r="F164" i="7" s="1"/>
  <c r="J163" i="7" l="1"/>
  <c r="O163" i="7" s="1"/>
  <c r="R163" i="7" s="1"/>
  <c r="L163" i="7" s="1"/>
  <c r="N164" i="7"/>
  <c r="Q164" i="7"/>
  <c r="AD163" i="7" l="1"/>
  <c r="J164" i="7"/>
  <c r="AC163" i="7"/>
  <c r="T163" i="7"/>
  <c r="H164" i="7"/>
  <c r="F165" i="7" s="1"/>
  <c r="O164" i="7" l="1"/>
  <c r="R164" i="7" s="1"/>
  <c r="L164" i="7" s="1"/>
  <c r="J165" i="7" s="1"/>
  <c r="N165" i="7"/>
  <c r="Q165" i="7"/>
  <c r="AD164" i="7" l="1"/>
  <c r="AC164" i="7"/>
  <c r="T164" i="7"/>
  <c r="O165" i="7" s="1"/>
  <c r="R165" i="7" s="1"/>
  <c r="L165" i="7" s="1"/>
  <c r="H165" i="7"/>
  <c r="F166" i="7" s="1"/>
  <c r="AD165" i="7" l="1"/>
  <c r="AC165" i="7"/>
  <c r="J166" i="7"/>
  <c r="T165" i="7"/>
  <c r="N166" i="7"/>
  <c r="Q166" i="7"/>
  <c r="O166" i="7" l="1"/>
  <c r="R166" i="7" s="1"/>
  <c r="L166" i="7" s="1"/>
  <c r="H166" i="7"/>
  <c r="F167" i="7" s="1"/>
  <c r="AD166" i="7" l="1"/>
  <c r="J167" i="7"/>
  <c r="AC166" i="7"/>
  <c r="T166" i="7"/>
  <c r="N167" i="7"/>
  <c r="Q167" i="7"/>
  <c r="O167" i="7" l="1"/>
  <c r="AD167" i="7" s="1"/>
  <c r="H167" i="7"/>
  <c r="F168" i="7" s="1"/>
  <c r="R167" i="7" l="1"/>
  <c r="L167" i="7" s="1"/>
  <c r="N168" i="7"/>
  <c r="Q168" i="7"/>
  <c r="T167" i="7" l="1"/>
  <c r="J168" i="7"/>
  <c r="AC167" i="7"/>
  <c r="H168" i="7"/>
  <c r="F169" i="7" s="1"/>
  <c r="O168" i="7" l="1"/>
  <c r="N169" i="7"/>
  <c r="Q169" i="7"/>
  <c r="R168" i="7" l="1"/>
  <c r="T168" i="7" s="1"/>
  <c r="AD168" i="7"/>
  <c r="H169" i="7"/>
  <c r="F170" i="7" s="1"/>
  <c r="L168" i="7" l="1"/>
  <c r="J169" i="7" s="1"/>
  <c r="O169" i="7" s="1"/>
  <c r="AD169" i="7" s="1"/>
  <c r="AC168" i="7"/>
  <c r="N170" i="7"/>
  <c r="Q170" i="7"/>
  <c r="R169" i="7" l="1"/>
  <c r="AC169" i="7" s="1"/>
  <c r="H170" i="7"/>
  <c r="F171" i="7" s="1"/>
  <c r="L169" i="7" l="1"/>
  <c r="J170" i="7" s="1"/>
  <c r="T169" i="7"/>
  <c r="N171" i="7"/>
  <c r="Q171" i="7"/>
  <c r="O170" i="7" l="1"/>
  <c r="AD170" i="7" s="1"/>
  <c r="H171" i="7"/>
  <c r="F172" i="7" s="1"/>
  <c r="R170" i="7" l="1"/>
  <c r="AC170" i="7" s="1"/>
  <c r="N172" i="7"/>
  <c r="Q172" i="7"/>
  <c r="L170" i="7" l="1"/>
  <c r="J171" i="7" s="1"/>
  <c r="T170" i="7"/>
  <c r="H172" i="7"/>
  <c r="F173" i="7" s="1"/>
  <c r="O171" i="7" l="1"/>
  <c r="R171" i="7" s="1"/>
  <c r="T171" i="7" s="1"/>
  <c r="N173" i="7"/>
  <c r="Q173" i="7"/>
  <c r="AD171" i="7" l="1"/>
  <c r="L171" i="7"/>
  <c r="J172" i="7" s="1"/>
  <c r="AC171" i="7"/>
  <c r="H173" i="7"/>
  <c r="F174" i="7" s="1"/>
  <c r="O172" i="7" l="1"/>
  <c r="N174" i="7"/>
  <c r="Q174" i="7"/>
  <c r="R172" i="7" l="1"/>
  <c r="AC172" i="7" s="1"/>
  <c r="AD172" i="7"/>
  <c r="H174" i="7"/>
  <c r="F175" i="7" s="1"/>
  <c r="L172" i="7" l="1"/>
  <c r="J173" i="7" s="1"/>
  <c r="T172" i="7"/>
  <c r="N175" i="7"/>
  <c r="Q175" i="7"/>
  <c r="O173" i="7" l="1"/>
  <c r="H175" i="7"/>
  <c r="F176" i="7" s="1"/>
  <c r="R173" i="7" l="1"/>
  <c r="AC173" i="7" s="1"/>
  <c r="AD173" i="7"/>
  <c r="N176" i="7"/>
  <c r="Q176" i="7"/>
  <c r="T173" i="7" l="1"/>
  <c r="L173" i="7"/>
  <c r="J174" i="7" s="1"/>
  <c r="H176" i="7"/>
  <c r="F177" i="7" s="1"/>
  <c r="O174" i="7" l="1"/>
  <c r="R174" i="7" s="1"/>
  <c r="T174" i="7" s="1"/>
  <c r="N177" i="7"/>
  <c r="Q177" i="7"/>
  <c r="AD174" i="7" l="1"/>
  <c r="L174" i="7"/>
  <c r="J175" i="7" s="1"/>
  <c r="AC174" i="7"/>
  <c r="H177" i="7"/>
  <c r="F178" i="7" s="1"/>
  <c r="O175" i="7" l="1"/>
  <c r="N178" i="7"/>
  <c r="Q178" i="7"/>
  <c r="R175" i="7" l="1"/>
  <c r="L175" i="7" s="1"/>
  <c r="AD175" i="7"/>
  <c r="H178" i="7"/>
  <c r="F179" i="7" s="1"/>
  <c r="AC175" i="7" l="1"/>
  <c r="T175" i="7"/>
  <c r="J176" i="7"/>
  <c r="N179" i="7"/>
  <c r="Q179" i="7"/>
  <c r="O176" i="7" l="1"/>
  <c r="R176" i="7" s="1"/>
  <c r="L176" i="7" s="1"/>
  <c r="J177" i="7" s="1"/>
  <c r="H179" i="7"/>
  <c r="F180" i="7" s="1"/>
  <c r="T176" i="7" l="1"/>
  <c r="O177" i="7" s="1"/>
  <c r="R177" i="7" s="1"/>
  <c r="AC176" i="7"/>
  <c r="AD176" i="7"/>
  <c r="N180" i="7"/>
  <c r="Q180" i="7"/>
  <c r="AD177" i="7" l="1"/>
  <c r="AC177" i="7"/>
  <c r="L177" i="7"/>
  <c r="T177" i="7"/>
  <c r="H180" i="7"/>
  <c r="F181" i="7" s="1"/>
  <c r="J178" i="7" l="1"/>
  <c r="O178" i="7" s="1"/>
  <c r="R178" i="7" s="1"/>
  <c r="T178" i="7" s="1"/>
  <c r="N181" i="7"/>
  <c r="Q181" i="7"/>
  <c r="AD178" i="7" l="1"/>
  <c r="L178" i="7"/>
  <c r="AC178" i="7"/>
  <c r="H181" i="7"/>
  <c r="F182" i="7" s="1"/>
  <c r="J179" i="7" l="1"/>
  <c r="O179" i="7" s="1"/>
  <c r="R179" i="7" s="1"/>
  <c r="T179" i="7" s="1"/>
  <c r="N182" i="7"/>
  <c r="Q182" i="7"/>
  <c r="AD179" i="7" l="1"/>
  <c r="AC179" i="7"/>
  <c r="L179" i="7"/>
  <c r="H182" i="7"/>
  <c r="F183" i="7" s="1"/>
  <c r="J180" i="7" l="1"/>
  <c r="O180" i="7" s="1"/>
  <c r="R180" i="7" s="1"/>
  <c r="T180" i="7" s="1"/>
  <c r="N183" i="7"/>
  <c r="Q183" i="7"/>
  <c r="AD180" i="7" l="1"/>
  <c r="AC180" i="7"/>
  <c r="L180" i="7"/>
  <c r="H183" i="7"/>
  <c r="F184" i="7" s="1"/>
  <c r="J181" i="7" l="1"/>
  <c r="O181" i="7" s="1"/>
  <c r="R181" i="7" s="1"/>
  <c r="N184" i="7"/>
  <c r="Q184" i="7"/>
  <c r="AD181" i="7" l="1"/>
  <c r="AC181" i="7"/>
  <c r="T181" i="7"/>
  <c r="L181" i="7"/>
  <c r="H184" i="7"/>
  <c r="F185" i="7" s="1"/>
  <c r="J182" i="7" l="1"/>
  <c r="O182" i="7" s="1"/>
  <c r="R182" i="7" s="1"/>
  <c r="L182" i="7" s="1"/>
  <c r="N185" i="7"/>
  <c r="Q185" i="7"/>
  <c r="AD182" i="7" l="1"/>
  <c r="J183" i="7"/>
  <c r="T182" i="7"/>
  <c r="AC182" i="7"/>
  <c r="H185" i="7"/>
  <c r="F186" i="7" s="1"/>
  <c r="O183" i="7" l="1"/>
  <c r="N186" i="7"/>
  <c r="Q186" i="7"/>
  <c r="R183" i="7" l="1"/>
  <c r="AC183" i="7" s="1"/>
  <c r="AD183" i="7"/>
  <c r="H186" i="7"/>
  <c r="F187" i="7" s="1"/>
  <c r="L183" i="7" l="1"/>
  <c r="J184" i="7" s="1"/>
  <c r="T183" i="7"/>
  <c r="N187" i="7"/>
  <c r="Q187" i="7"/>
  <c r="O184" i="7" l="1"/>
  <c r="AD184" i="7" s="1"/>
  <c r="H187" i="7"/>
  <c r="F188" i="7" s="1"/>
  <c r="R184" i="7" l="1"/>
  <c r="AC184" i="7" s="1"/>
  <c r="N188" i="7"/>
  <c r="Q188" i="7"/>
  <c r="T184" i="7" l="1"/>
  <c r="L184" i="7"/>
  <c r="J185" i="7" s="1"/>
  <c r="H188" i="7"/>
  <c r="F189" i="7" s="1"/>
  <c r="O185" i="7" l="1"/>
  <c r="R185" i="7" s="1"/>
  <c r="L185" i="7" s="1"/>
  <c r="J186" i="7" s="1"/>
  <c r="N189" i="7"/>
  <c r="Q189" i="7"/>
  <c r="AC185" i="7" l="1"/>
  <c r="T185" i="7"/>
  <c r="O186" i="7" s="1"/>
  <c r="R186" i="7" s="1"/>
  <c r="AC186" i="7" s="1"/>
  <c r="AD185" i="7"/>
  <c r="H189" i="7"/>
  <c r="F190" i="7" s="1"/>
  <c r="L186" i="7" l="1"/>
  <c r="J187" i="7" s="1"/>
  <c r="AD186" i="7"/>
  <c r="T186" i="7"/>
  <c r="N190" i="7"/>
  <c r="Q190" i="7"/>
  <c r="O187" i="7" l="1"/>
  <c r="AD187" i="7" s="1"/>
  <c r="H190" i="7"/>
  <c r="F191" i="7" s="1"/>
  <c r="R187" i="7" l="1"/>
  <c r="AC187" i="7" s="1"/>
  <c r="N191" i="7"/>
  <c r="Q191" i="7"/>
  <c r="L187" i="7" l="1"/>
  <c r="J188" i="7" s="1"/>
  <c r="T187" i="7"/>
  <c r="H191" i="7"/>
  <c r="F192" i="7" s="1"/>
  <c r="O188" i="7" l="1"/>
  <c r="R188" i="7" s="1"/>
  <c r="T188" i="7" s="1"/>
  <c r="N192" i="7"/>
  <c r="Q192" i="7"/>
  <c r="L188" i="7" l="1"/>
  <c r="J189" i="7" s="1"/>
  <c r="O189" i="7" s="1"/>
  <c r="R189" i="7" s="1"/>
  <c r="T189" i="7" s="1"/>
  <c r="AC188" i="7"/>
  <c r="AD188" i="7"/>
  <c r="H192" i="7"/>
  <c r="F193" i="7" s="1"/>
  <c r="AD189" i="7" l="1"/>
  <c r="AC189" i="7"/>
  <c r="L189" i="7"/>
  <c r="J190" i="7" s="1"/>
  <c r="O190" i="7" s="1"/>
  <c r="R190" i="7" s="1"/>
  <c r="T190" i="7" s="1"/>
  <c r="N193" i="7"/>
  <c r="Q193" i="7"/>
  <c r="AC190" i="7" l="1"/>
  <c r="L190" i="7"/>
  <c r="J191" i="7" s="1"/>
  <c r="O191" i="7" s="1"/>
  <c r="R191" i="7" s="1"/>
  <c r="T191" i="7" s="1"/>
  <c r="AD190" i="7"/>
  <c r="H193" i="7"/>
  <c r="F194" i="7" s="1"/>
  <c r="AD191" i="7" l="1"/>
  <c r="L191" i="7"/>
  <c r="AC191" i="7"/>
  <c r="N194" i="7"/>
  <c r="Q194" i="7"/>
  <c r="J192" i="7" l="1"/>
  <c r="H194" i="7"/>
  <c r="F195" i="7" s="1"/>
  <c r="O192" i="7" l="1"/>
  <c r="N195" i="7"/>
  <c r="Q195" i="7"/>
  <c r="R192" i="7" l="1"/>
  <c r="AC192" i="7" s="1"/>
  <c r="AD192" i="7"/>
  <c r="H195" i="7"/>
  <c r="F196" i="7" s="1"/>
  <c r="L192" i="7" l="1"/>
  <c r="J193" i="7" s="1"/>
  <c r="T192" i="7"/>
  <c r="N196" i="7"/>
  <c r="Q196" i="7"/>
  <c r="O193" i="7" l="1"/>
  <c r="R193" i="7" s="1"/>
  <c r="L193" i="7" s="1"/>
  <c r="J194" i="7" s="1"/>
  <c r="H196" i="7"/>
  <c r="F197" i="7" s="1"/>
  <c r="T193" i="7" l="1"/>
  <c r="O194" i="7" s="1"/>
  <c r="R194" i="7" s="1"/>
  <c r="AD193" i="7"/>
  <c r="AC193" i="7"/>
  <c r="N197" i="7"/>
  <c r="Q197" i="7"/>
  <c r="AD194" i="7" l="1"/>
  <c r="AC194" i="7"/>
  <c r="L194" i="7"/>
  <c r="T194" i="7"/>
  <c r="H197" i="7"/>
  <c r="F198" i="7" s="1"/>
  <c r="J195" i="7" l="1"/>
  <c r="O195" i="7" s="1"/>
  <c r="R195" i="7" s="1"/>
  <c r="L195" i="7" s="1"/>
  <c r="N198" i="7"/>
  <c r="Q198" i="7"/>
  <c r="AD195" i="7" l="1"/>
  <c r="J196" i="7"/>
  <c r="T195" i="7"/>
  <c r="AC195" i="7"/>
  <c r="H198" i="7"/>
  <c r="F199" i="7" s="1"/>
  <c r="O196" i="7" l="1"/>
  <c r="N199" i="7"/>
  <c r="Q199" i="7"/>
  <c r="R196" i="7" l="1"/>
  <c r="AC196" i="7" s="1"/>
  <c r="AD196" i="7"/>
  <c r="H199" i="7"/>
  <c r="F200" i="7" s="1"/>
  <c r="T196" i="7" l="1"/>
  <c r="L196" i="7"/>
  <c r="J197" i="7" s="1"/>
  <c r="N200" i="7"/>
  <c r="Q200" i="7"/>
  <c r="O197" i="7" l="1"/>
  <c r="AD197" i="7" s="1"/>
  <c r="H200" i="7"/>
  <c r="F201" i="7" s="1"/>
  <c r="R197" i="7" l="1"/>
  <c r="T197" i="7" s="1"/>
  <c r="N201" i="7"/>
  <c r="Q201" i="7"/>
  <c r="L197" i="7" l="1"/>
  <c r="J198" i="7" s="1"/>
  <c r="O198" i="7" s="1"/>
  <c r="AD198" i="7" s="1"/>
  <c r="AC197" i="7"/>
  <c r="H201" i="7"/>
  <c r="F202" i="7" s="1"/>
  <c r="R198" i="7" l="1"/>
  <c r="T198" i="7" s="1"/>
  <c r="N202" i="7"/>
  <c r="Q202" i="7"/>
  <c r="AC198" i="7" l="1"/>
  <c r="L198" i="7"/>
  <c r="J199" i="7" s="1"/>
  <c r="O199" i="7" s="1"/>
  <c r="H202" i="7"/>
  <c r="F203" i="7" s="1"/>
  <c r="R199" i="7" l="1"/>
  <c r="T199" i="7" s="1"/>
  <c r="AD199" i="7"/>
  <c r="N203" i="7"/>
  <c r="Q203" i="7"/>
  <c r="AC199" i="7" l="1"/>
  <c r="L199" i="7"/>
  <c r="J200" i="7" s="1"/>
  <c r="O200" i="7" s="1"/>
  <c r="H203" i="7"/>
  <c r="F204" i="7" s="1"/>
  <c r="R200" i="7" l="1"/>
  <c r="L200" i="7" s="1"/>
  <c r="J201" i="7" s="1"/>
  <c r="AD200" i="7"/>
  <c r="N204" i="7"/>
  <c r="Q204" i="7"/>
  <c r="AC200" i="7" l="1"/>
  <c r="T200" i="7"/>
  <c r="O201" i="7" s="1"/>
  <c r="R201" i="7" s="1"/>
  <c r="T201" i="7" s="1"/>
  <c r="H204" i="7"/>
  <c r="F205" i="7" s="1"/>
  <c r="L201" i="7" l="1"/>
  <c r="J202" i="7" s="1"/>
  <c r="O202" i="7" s="1"/>
  <c r="R202" i="7" s="1"/>
  <c r="T202" i="7" s="1"/>
  <c r="AD201" i="7"/>
  <c r="AC201" i="7"/>
  <c r="N205" i="7"/>
  <c r="Q205" i="7"/>
  <c r="AD202" i="7" l="1"/>
  <c r="L202" i="7"/>
  <c r="AC202" i="7"/>
  <c r="H205" i="7"/>
  <c r="F206" i="7" s="1"/>
  <c r="J203" i="7" l="1"/>
  <c r="O203" i="7" s="1"/>
  <c r="R203" i="7" s="1"/>
  <c r="T203" i="7" s="1"/>
  <c r="N206" i="7"/>
  <c r="Q206" i="7"/>
  <c r="AD203" i="7" l="1"/>
  <c r="L203" i="7"/>
  <c r="J204" i="7" s="1"/>
  <c r="O204" i="7" s="1"/>
  <c r="R204" i="7" s="1"/>
  <c r="T204" i="7" s="1"/>
  <c r="AC203" i="7"/>
  <c r="H206" i="7"/>
  <c r="F207" i="7" s="1"/>
  <c r="AD204" i="7" l="1"/>
  <c r="AC204" i="7"/>
  <c r="L204" i="7"/>
  <c r="N207" i="7"/>
  <c r="Q207" i="7"/>
  <c r="J205" i="7" l="1"/>
  <c r="O205" i="7" s="1"/>
  <c r="R205" i="7" s="1"/>
  <c r="T205" i="7" s="1"/>
  <c r="H207" i="7"/>
  <c r="F208" i="7" s="1"/>
  <c r="AD205" i="7" l="1"/>
  <c r="AC205" i="7"/>
  <c r="L205" i="7"/>
  <c r="N208" i="7"/>
  <c r="Q208" i="7"/>
  <c r="J206" i="7" l="1"/>
  <c r="O206" i="7" s="1"/>
  <c r="R206" i="7" s="1"/>
  <c r="T206" i="7" s="1"/>
  <c r="H208" i="7"/>
  <c r="F209" i="7" s="1"/>
  <c r="AD206" i="7" l="1"/>
  <c r="AC206" i="7"/>
  <c r="L206" i="7"/>
  <c r="N209" i="7"/>
  <c r="Q209" i="7"/>
  <c r="J207" i="7" l="1"/>
  <c r="O207" i="7" s="1"/>
  <c r="R207" i="7" s="1"/>
  <c r="T207" i="7" s="1"/>
  <c r="H209" i="7"/>
  <c r="F210" i="7" s="1"/>
  <c r="AD207" i="7" l="1"/>
  <c r="L207" i="7"/>
  <c r="J208" i="7" s="1"/>
  <c r="O208" i="7" s="1"/>
  <c r="R208" i="7" s="1"/>
  <c r="T208" i="7" s="1"/>
  <c r="AC207" i="7"/>
  <c r="N210" i="7"/>
  <c r="Q210" i="7"/>
  <c r="AD208" i="7" l="1"/>
  <c r="AC208" i="7"/>
  <c r="L208" i="7"/>
  <c r="H210" i="7"/>
  <c r="F211" i="7" s="1"/>
  <c r="J209" i="7" l="1"/>
  <c r="O209" i="7" s="1"/>
  <c r="R209" i="7" s="1"/>
  <c r="T209" i="7" s="1"/>
  <c r="N211" i="7"/>
  <c r="Q211" i="7"/>
  <c r="AD209" i="7" l="1"/>
  <c r="AC209" i="7"/>
  <c r="L209" i="7"/>
  <c r="H211" i="7"/>
  <c r="F212" i="7" s="1"/>
  <c r="J210" i="7" l="1"/>
  <c r="O210" i="7" s="1"/>
  <c r="R210" i="7" s="1"/>
  <c r="T210" i="7" s="1"/>
  <c r="N212" i="7"/>
  <c r="Q212" i="7"/>
  <c r="AD210" i="7" l="1"/>
  <c r="AC210" i="7"/>
  <c r="L210" i="7"/>
  <c r="H212" i="7"/>
  <c r="F213" i="7" s="1"/>
  <c r="J211" i="7" l="1"/>
  <c r="O211" i="7" s="1"/>
  <c r="N213" i="7"/>
  <c r="Q213" i="7"/>
  <c r="R211" i="7" l="1"/>
  <c r="T211" i="7" s="1"/>
  <c r="AD211" i="7"/>
  <c r="H213" i="7"/>
  <c r="F214" i="7" s="1"/>
  <c r="L211" i="7" l="1"/>
  <c r="J212" i="7" s="1"/>
  <c r="O212" i="7" s="1"/>
  <c r="R212" i="7" s="1"/>
  <c r="AC211" i="7"/>
  <c r="N214" i="7"/>
  <c r="Q214" i="7"/>
  <c r="AD212" i="7" l="1"/>
  <c r="AC212" i="7"/>
  <c r="L212" i="7"/>
  <c r="T212" i="7"/>
  <c r="H214" i="7"/>
  <c r="F215" i="7" s="1"/>
  <c r="J213" i="7" l="1"/>
  <c r="O213" i="7" s="1"/>
  <c r="R213" i="7" s="1"/>
  <c r="L213" i="7" s="1"/>
  <c r="N215" i="7"/>
  <c r="Q215" i="7"/>
  <c r="AD213" i="7" l="1"/>
  <c r="J214" i="7"/>
  <c r="T213" i="7"/>
  <c r="AC213" i="7"/>
  <c r="H215" i="7"/>
  <c r="F216" i="7" s="1"/>
  <c r="O214" i="7" l="1"/>
  <c r="R214" i="7" s="1"/>
  <c r="N216" i="7"/>
  <c r="Q216" i="7"/>
  <c r="AD214" i="7" l="1"/>
  <c r="AC214" i="7"/>
  <c r="L214" i="7"/>
  <c r="T214" i="7"/>
  <c r="H216" i="7"/>
  <c r="F217" i="7" s="1"/>
  <c r="J215" i="7" l="1"/>
  <c r="O215" i="7" s="1"/>
  <c r="R215" i="7" s="1"/>
  <c r="N217" i="7"/>
  <c r="Q217" i="7"/>
  <c r="AD215" i="7" l="1"/>
  <c r="T215" i="7"/>
  <c r="AC215" i="7"/>
  <c r="L215" i="7"/>
  <c r="H217" i="7"/>
  <c r="F218" i="7" s="1"/>
  <c r="J216" i="7" l="1"/>
  <c r="O216" i="7" s="1"/>
  <c r="R216" i="7" s="1"/>
  <c r="N218" i="7"/>
  <c r="Q218" i="7"/>
  <c r="AD216" i="7" l="1"/>
  <c r="AC216" i="7"/>
  <c r="T216" i="7"/>
  <c r="L216" i="7"/>
  <c r="H218" i="7"/>
  <c r="F219" i="7" s="1"/>
  <c r="J217" i="7" l="1"/>
  <c r="O217" i="7" s="1"/>
  <c r="R217" i="7" s="1"/>
  <c r="L217" i="7" s="1"/>
  <c r="N219" i="7"/>
  <c r="Q219" i="7"/>
  <c r="AD217" i="7" l="1"/>
  <c r="J218" i="7"/>
  <c r="T217" i="7"/>
  <c r="AC217" i="7"/>
  <c r="H219" i="7"/>
  <c r="F220" i="7" s="1"/>
  <c r="O218" i="7" l="1"/>
  <c r="R218" i="7" s="1"/>
  <c r="AC218" i="7" s="1"/>
  <c r="N220" i="7"/>
  <c r="Q220" i="7"/>
  <c r="AD218" i="7" l="1"/>
  <c r="T218" i="7"/>
  <c r="L218" i="7"/>
  <c r="H220" i="7"/>
  <c r="F221" i="7" s="1"/>
  <c r="J219" i="7" l="1"/>
  <c r="O219" i="7" s="1"/>
  <c r="R219" i="7" s="1"/>
  <c r="T219" i="7" s="1"/>
  <c r="N221" i="7"/>
  <c r="Q221" i="7"/>
  <c r="AD219" i="7" l="1"/>
  <c r="L219" i="7"/>
  <c r="J220" i="7" s="1"/>
  <c r="O220" i="7" s="1"/>
  <c r="R220" i="7" s="1"/>
  <c r="T220" i="7" s="1"/>
  <c r="AC219" i="7"/>
  <c r="H221" i="7"/>
  <c r="F222" i="7" s="1"/>
  <c r="AD220" i="7" l="1"/>
  <c r="L220" i="7"/>
  <c r="AC220" i="7"/>
  <c r="N222" i="7"/>
  <c r="Q222" i="7"/>
  <c r="J221" i="7" l="1"/>
  <c r="O221" i="7" s="1"/>
  <c r="R221" i="7" s="1"/>
  <c r="T221" i="7" s="1"/>
  <c r="H222" i="7"/>
  <c r="F223" i="7" s="1"/>
  <c r="AD221" i="7" l="1"/>
  <c r="L221" i="7"/>
  <c r="J222" i="7" s="1"/>
  <c r="O222" i="7" s="1"/>
  <c r="AC221" i="7"/>
  <c r="N223" i="7"/>
  <c r="Q223" i="7"/>
  <c r="AD222" i="7" l="1"/>
  <c r="R222" i="7"/>
  <c r="AC222" i="7" s="1"/>
  <c r="H223" i="7"/>
  <c r="F224" i="7" s="1"/>
  <c r="T222" i="7" l="1"/>
  <c r="L222" i="7"/>
  <c r="N224" i="7"/>
  <c r="Q224" i="7"/>
  <c r="J223" i="7" l="1"/>
  <c r="O223" i="7" s="1"/>
  <c r="H224" i="7"/>
  <c r="F225" i="7" s="1"/>
  <c r="R223" i="7" l="1"/>
  <c r="T223" i="7" s="1"/>
  <c r="AD223" i="7"/>
  <c r="N225" i="7"/>
  <c r="Q225" i="7"/>
  <c r="L223" i="7" l="1"/>
  <c r="J224" i="7" s="1"/>
  <c r="O224" i="7" s="1"/>
  <c r="R224" i="7" s="1"/>
  <c r="T224" i="7" s="1"/>
  <c r="AC223" i="7"/>
  <c r="H225" i="7"/>
  <c r="F226" i="7" s="1"/>
  <c r="AD224" i="7" l="1"/>
  <c r="L224" i="7"/>
  <c r="AC224" i="7"/>
  <c r="N226" i="7"/>
  <c r="Q226" i="7"/>
  <c r="J225" i="7" l="1"/>
  <c r="O225" i="7" s="1"/>
  <c r="R225" i="7" s="1"/>
  <c r="T225" i="7" s="1"/>
  <c r="H226" i="7"/>
  <c r="F227" i="7" s="1"/>
  <c r="AD225" i="7" l="1"/>
  <c r="AC225" i="7"/>
  <c r="L225" i="7"/>
  <c r="N227" i="7"/>
  <c r="Q227" i="7"/>
  <c r="J226" i="7" l="1"/>
  <c r="O226" i="7" s="1"/>
  <c r="R226" i="7" s="1"/>
  <c r="T226" i="7" s="1"/>
  <c r="H227" i="7"/>
  <c r="F228" i="7" s="1"/>
  <c r="AD226" i="7" l="1"/>
  <c r="AC226" i="7"/>
  <c r="L226" i="7"/>
  <c r="N228" i="7"/>
  <c r="Q228" i="7"/>
  <c r="J227" i="7" l="1"/>
  <c r="H228" i="7"/>
  <c r="F229" i="7" s="1"/>
  <c r="O227" i="7" l="1"/>
  <c r="N229" i="7"/>
  <c r="Q229" i="7"/>
  <c r="R227" i="7" l="1"/>
  <c r="AC227" i="7" s="1"/>
  <c r="AD227" i="7"/>
  <c r="H229" i="7"/>
  <c r="F230" i="7" s="1"/>
  <c r="L227" i="7" l="1"/>
  <c r="J228" i="7" s="1"/>
  <c r="T227" i="7"/>
  <c r="N230" i="7"/>
  <c r="Q230" i="7"/>
  <c r="O228" i="7" l="1"/>
  <c r="H230" i="7"/>
  <c r="F231" i="7" s="1"/>
  <c r="R228" i="7" l="1"/>
  <c r="AC228" i="7" s="1"/>
  <c r="AD228" i="7"/>
  <c r="N231" i="7"/>
  <c r="Q231" i="7"/>
  <c r="L228" i="7" l="1"/>
  <c r="J229" i="7" s="1"/>
  <c r="T228" i="7"/>
  <c r="H231" i="7"/>
  <c r="F232" i="7" s="1"/>
  <c r="O229" i="7" l="1"/>
  <c r="N232" i="7"/>
  <c r="Q232" i="7"/>
  <c r="R229" i="7" l="1"/>
  <c r="T229" i="7" s="1"/>
  <c r="AD229" i="7"/>
  <c r="H232" i="7"/>
  <c r="F233" i="7" s="1"/>
  <c r="L229" i="7" l="1"/>
  <c r="J230" i="7" s="1"/>
  <c r="AC229" i="7"/>
  <c r="N233" i="7"/>
  <c r="Q233" i="7"/>
  <c r="O230" i="7" l="1"/>
  <c r="H233" i="7"/>
  <c r="F234" i="7" s="1"/>
  <c r="R230" i="7" l="1"/>
  <c r="T230" i="7" s="1"/>
  <c r="AD230" i="7"/>
  <c r="N234" i="7"/>
  <c r="Q234" i="7"/>
  <c r="L230" i="7" l="1"/>
  <c r="J231" i="7" s="1"/>
  <c r="O231" i="7" s="1"/>
  <c r="R231" i="7" s="1"/>
  <c r="L231" i="7" s="1"/>
  <c r="AC230" i="7"/>
  <c r="H234" i="7"/>
  <c r="F235" i="7" s="1"/>
  <c r="AD231" i="7" l="1"/>
  <c r="J232" i="7"/>
  <c r="T231" i="7"/>
  <c r="AC231" i="7"/>
  <c r="N235" i="7"/>
  <c r="Q235" i="7"/>
  <c r="O232" i="7" l="1"/>
  <c r="R232" i="7" s="1"/>
  <c r="L232" i="7" s="1"/>
  <c r="J233" i="7" s="1"/>
  <c r="H235" i="7"/>
  <c r="F236" i="7" s="1"/>
  <c r="AD232" i="7" l="1"/>
  <c r="AC232" i="7"/>
  <c r="T232" i="7"/>
  <c r="O233" i="7" s="1"/>
  <c r="R233" i="7" s="1"/>
  <c r="L233" i="7" s="1"/>
  <c r="J234" i="7" s="1"/>
  <c r="N236" i="7"/>
  <c r="Q236" i="7"/>
  <c r="AD233" i="7" l="1"/>
  <c r="AC233" i="7"/>
  <c r="T233" i="7"/>
  <c r="O234" i="7" s="1"/>
  <c r="R234" i="7" s="1"/>
  <c r="H236" i="7"/>
  <c r="F237" i="7" s="1"/>
  <c r="AD234" i="7" l="1"/>
  <c r="L234" i="7"/>
  <c r="J235" i="7" s="1"/>
  <c r="AC234" i="7"/>
  <c r="T234" i="7"/>
  <c r="N237" i="7"/>
  <c r="Q237" i="7"/>
  <c r="O235" i="7" l="1"/>
  <c r="R235" i="7" s="1"/>
  <c r="AC235" i="7" s="1"/>
  <c r="H237" i="7"/>
  <c r="F238" i="7" s="1"/>
  <c r="T235" i="7" l="1"/>
  <c r="L235" i="7"/>
  <c r="J236" i="7" s="1"/>
  <c r="AD235" i="7"/>
  <c r="N238" i="7"/>
  <c r="Q238" i="7"/>
  <c r="O236" i="7" l="1"/>
  <c r="R236" i="7" s="1"/>
  <c r="T236" i="7" s="1"/>
  <c r="H238" i="7"/>
  <c r="F239" i="7" s="1"/>
  <c r="L236" i="7" l="1"/>
  <c r="J237" i="7" s="1"/>
  <c r="O237" i="7" s="1"/>
  <c r="R237" i="7" s="1"/>
  <c r="T237" i="7" s="1"/>
  <c r="AC236" i="7"/>
  <c r="AD236" i="7"/>
  <c r="N239" i="7"/>
  <c r="Q239" i="7"/>
  <c r="AD237" i="7" l="1"/>
  <c r="AC237" i="7"/>
  <c r="L237" i="7"/>
  <c r="H239" i="7"/>
  <c r="F240" i="7" s="1"/>
  <c r="J238" i="7" l="1"/>
  <c r="O238" i="7" s="1"/>
  <c r="R238" i="7" s="1"/>
  <c r="T238" i="7" s="1"/>
  <c r="N240" i="7"/>
  <c r="Q240" i="7"/>
  <c r="AD238" i="7" l="1"/>
  <c r="L238" i="7"/>
  <c r="AC238" i="7"/>
  <c r="H240" i="7"/>
  <c r="F241" i="7" s="1"/>
  <c r="J239" i="7" l="1"/>
  <c r="O239" i="7" s="1"/>
  <c r="N241" i="7"/>
  <c r="Q241" i="7"/>
  <c r="R239" i="7" l="1"/>
  <c r="T239" i="7" s="1"/>
  <c r="AD239" i="7"/>
  <c r="H241" i="7"/>
  <c r="F242" i="7" s="1"/>
  <c r="L239" i="7" l="1"/>
  <c r="J240" i="7" s="1"/>
  <c r="O240" i="7" s="1"/>
  <c r="R240" i="7" s="1"/>
  <c r="AC239" i="7"/>
  <c r="N242" i="7"/>
  <c r="Q242" i="7"/>
  <c r="AD240" i="7" l="1"/>
  <c r="AC240" i="7"/>
  <c r="T240" i="7"/>
  <c r="L240" i="7"/>
  <c r="H242" i="7"/>
  <c r="F243" i="7" s="1"/>
  <c r="J241" i="7" l="1"/>
  <c r="O241" i="7" s="1"/>
  <c r="R241" i="7" s="1"/>
  <c r="T241" i="7" s="1"/>
  <c r="N243" i="7"/>
  <c r="Q243" i="7"/>
  <c r="AD241" i="7" l="1"/>
  <c r="L241" i="7"/>
  <c r="J242" i="7" s="1"/>
  <c r="O242" i="7" s="1"/>
  <c r="R242" i="7" s="1"/>
  <c r="T242" i="7" s="1"/>
  <c r="AC241" i="7"/>
  <c r="H243" i="7"/>
  <c r="F244" i="7" s="1"/>
  <c r="AD242" i="7" l="1"/>
  <c r="L242" i="7"/>
  <c r="J243" i="7" s="1"/>
  <c r="AC242" i="7"/>
  <c r="N244" i="7"/>
  <c r="Q244" i="7"/>
  <c r="O243" i="7" l="1"/>
  <c r="R243" i="7" s="1"/>
  <c r="H244" i="7"/>
  <c r="F245" i="7" s="1"/>
  <c r="AD243" i="7" l="1"/>
  <c r="AC243" i="7"/>
  <c r="T243" i="7"/>
  <c r="L243" i="7"/>
  <c r="N245" i="7"/>
  <c r="Q245" i="7"/>
  <c r="J244" i="7" l="1"/>
  <c r="O244" i="7" s="1"/>
  <c r="R244" i="7" s="1"/>
  <c r="AC244" i="7" s="1"/>
  <c r="H245" i="7"/>
  <c r="F246" i="7" s="1"/>
  <c r="AD244" i="7" l="1"/>
  <c r="T244" i="7"/>
  <c r="L244" i="7"/>
  <c r="N246" i="7"/>
  <c r="Q246" i="7"/>
  <c r="J245" i="7" l="1"/>
  <c r="O245" i="7" s="1"/>
  <c r="R245" i="7" s="1"/>
  <c r="T245" i="7" s="1"/>
  <c r="H246" i="7"/>
  <c r="F247" i="7" s="1"/>
  <c r="AD245" i="7" l="1"/>
  <c r="L245" i="7"/>
  <c r="AC245" i="7"/>
  <c r="N247" i="7"/>
  <c r="Q247" i="7"/>
  <c r="J246" i="7" l="1"/>
  <c r="O246" i="7" s="1"/>
  <c r="R246" i="7" s="1"/>
  <c r="T246" i="7" s="1"/>
  <c r="H247" i="7"/>
  <c r="F248" i="7" s="1"/>
  <c r="AD246" i="7" l="1"/>
  <c r="AC246" i="7"/>
  <c r="L246" i="7"/>
  <c r="N248" i="7"/>
  <c r="Q248" i="7"/>
  <c r="J247" i="7" l="1"/>
  <c r="H248" i="7"/>
  <c r="F249" i="7" s="1"/>
  <c r="O247" i="7" l="1"/>
  <c r="N249" i="7"/>
  <c r="Q249" i="7"/>
  <c r="R247" i="7" l="1"/>
  <c r="AC247" i="7" s="1"/>
  <c r="AD247" i="7"/>
  <c r="H249" i="7"/>
  <c r="F250" i="7" s="1"/>
  <c r="L247" i="7" l="1"/>
  <c r="J248" i="7" s="1"/>
  <c r="T247" i="7"/>
  <c r="N250" i="7"/>
  <c r="Q250" i="7"/>
  <c r="O248" i="7" l="1"/>
  <c r="R248" i="7" s="1"/>
  <c r="T248" i="7" s="1"/>
  <c r="H250" i="7"/>
  <c r="F251" i="7" s="1"/>
  <c r="AD248" i="7" l="1"/>
  <c r="AC248" i="7"/>
  <c r="L248" i="7"/>
  <c r="J249" i="7" s="1"/>
  <c r="N251" i="7"/>
  <c r="Q251" i="7"/>
  <c r="O249" i="7" l="1"/>
  <c r="H251" i="7"/>
  <c r="F252" i="7" s="1"/>
  <c r="R249" i="7" l="1"/>
  <c r="T249" i="7" s="1"/>
  <c r="AD249" i="7"/>
  <c r="N252" i="7"/>
  <c r="Q252" i="7"/>
  <c r="AC249" i="7" l="1"/>
  <c r="L249" i="7"/>
  <c r="J250" i="7" s="1"/>
  <c r="O250" i="7" s="1"/>
  <c r="H252" i="7"/>
  <c r="F253" i="7" s="1"/>
  <c r="R250" i="7" l="1"/>
  <c r="T250" i="7" s="1"/>
  <c r="AD250" i="7"/>
  <c r="N253" i="7"/>
  <c r="Q253" i="7"/>
  <c r="L250" i="7" l="1"/>
  <c r="J251" i="7" s="1"/>
  <c r="O251" i="7" s="1"/>
  <c r="R251" i="7" s="1"/>
  <c r="T251" i="7" s="1"/>
  <c r="AC250" i="7"/>
  <c r="H253" i="7"/>
  <c r="F254" i="7" s="1"/>
  <c r="AD251" i="7" l="1"/>
  <c r="L251" i="7"/>
  <c r="AC251" i="7"/>
  <c r="N254" i="7"/>
  <c r="Q254" i="7"/>
  <c r="J252" i="7" l="1"/>
  <c r="O252" i="7" s="1"/>
  <c r="R252" i="7" s="1"/>
  <c r="T252" i="7" s="1"/>
  <c r="H254" i="7"/>
  <c r="F255" i="7" s="1"/>
  <c r="AD252" i="7" l="1"/>
  <c r="AC252" i="7"/>
  <c r="L252" i="7"/>
  <c r="N255" i="7"/>
  <c r="Q255" i="7"/>
  <c r="J253" i="7" l="1"/>
  <c r="O253" i="7" s="1"/>
  <c r="R253" i="7" s="1"/>
  <c r="T253" i="7" s="1"/>
  <c r="H255" i="7"/>
  <c r="F256" i="7" s="1"/>
  <c r="AD253" i="7" l="1"/>
  <c r="L253" i="7"/>
  <c r="AC253" i="7"/>
  <c r="N256" i="7"/>
  <c r="Q256" i="7"/>
  <c r="J254" i="7" l="1"/>
  <c r="O254" i="7" s="1"/>
  <c r="R254" i="7" s="1"/>
  <c r="T254" i="7" s="1"/>
  <c r="H256" i="7"/>
  <c r="F257" i="7" s="1"/>
  <c r="AD254" i="7" l="1"/>
  <c r="L254" i="7"/>
  <c r="AC254" i="7"/>
  <c r="N257" i="7"/>
  <c r="Q257" i="7"/>
  <c r="J255" i="7" l="1"/>
  <c r="O255" i="7" s="1"/>
  <c r="R255" i="7" s="1"/>
  <c r="T255" i="7" s="1"/>
  <c r="H257" i="7"/>
  <c r="F258" i="7" s="1"/>
  <c r="AD255" i="7" l="1"/>
  <c r="AC255" i="7"/>
  <c r="L255" i="7"/>
  <c r="N258" i="7"/>
  <c r="Q258" i="7"/>
  <c r="J256" i="7" l="1"/>
  <c r="O256" i="7" s="1"/>
  <c r="R256" i="7" s="1"/>
  <c r="T256" i="7" s="1"/>
  <c r="H258" i="7"/>
  <c r="F259" i="7" s="1"/>
  <c r="AD256" i="7" l="1"/>
  <c r="L256" i="7"/>
  <c r="AC256" i="7"/>
  <c r="N259" i="7"/>
  <c r="Q259" i="7"/>
  <c r="J257" i="7" l="1"/>
  <c r="O257" i="7" s="1"/>
  <c r="R257" i="7" s="1"/>
  <c r="T257" i="7" s="1"/>
  <c r="H259" i="7"/>
  <c r="F260" i="7" s="1"/>
  <c r="AD257" i="7" l="1"/>
  <c r="AC257" i="7"/>
  <c r="L257" i="7"/>
  <c r="N260" i="7"/>
  <c r="Q260" i="7"/>
  <c r="J258" i="7" l="1"/>
  <c r="O258" i="7" s="1"/>
  <c r="R258" i="7" s="1"/>
  <c r="T258" i="7" s="1"/>
  <c r="H260" i="7"/>
  <c r="F261" i="7" s="1"/>
  <c r="AD258" i="7" l="1"/>
  <c r="L258" i="7"/>
  <c r="AC258" i="7"/>
  <c r="N261" i="7"/>
  <c r="Q261" i="7"/>
  <c r="J259" i="7" l="1"/>
  <c r="O259" i="7" s="1"/>
  <c r="R259" i="7" s="1"/>
  <c r="T259" i="7" s="1"/>
  <c r="H261" i="7"/>
  <c r="F262" i="7" s="1"/>
  <c r="AD259" i="7" l="1"/>
  <c r="L259" i="7"/>
  <c r="AC259" i="7"/>
  <c r="N262" i="7"/>
  <c r="Q262" i="7"/>
  <c r="J260" i="7" l="1"/>
  <c r="H262" i="7"/>
  <c r="F263" i="7" s="1"/>
  <c r="O260" i="7" l="1"/>
  <c r="N263" i="7"/>
  <c r="Q263" i="7"/>
  <c r="R260" i="7" l="1"/>
  <c r="AC260" i="7" s="1"/>
  <c r="AD260" i="7"/>
  <c r="H263" i="7"/>
  <c r="F264" i="7" s="1"/>
  <c r="L260" i="7" l="1"/>
  <c r="J261" i="7" s="1"/>
  <c r="T260" i="7"/>
  <c r="N264" i="7"/>
  <c r="Q264" i="7"/>
  <c r="O261" i="7" l="1"/>
  <c r="R261" i="7" s="1"/>
  <c r="L261" i="7" s="1"/>
  <c r="J262" i="7" s="1"/>
  <c r="H264" i="7"/>
  <c r="F265" i="7" s="1"/>
  <c r="AC261" i="7" l="1"/>
  <c r="T261" i="7"/>
  <c r="O262" i="7" s="1"/>
  <c r="R262" i="7" s="1"/>
  <c r="AD261" i="7"/>
  <c r="N265" i="7"/>
  <c r="Q265" i="7"/>
  <c r="AD262" i="7" l="1"/>
  <c r="AC262" i="7"/>
  <c r="L262" i="7"/>
  <c r="T262" i="7"/>
  <c r="H265" i="7"/>
  <c r="F266" i="7" s="1"/>
  <c r="J263" i="7" l="1"/>
  <c r="O263" i="7" s="1"/>
  <c r="R263" i="7" s="1"/>
  <c r="AC263" i="7" s="1"/>
  <c r="N266" i="7"/>
  <c r="Q266" i="7"/>
  <c r="AD263" i="7" l="1"/>
  <c r="L263" i="7"/>
  <c r="J264" i="7" s="1"/>
  <c r="T263" i="7"/>
  <c r="H266" i="7"/>
  <c r="F267" i="7" s="1"/>
  <c r="O264" i="7" l="1"/>
  <c r="R264" i="7" s="1"/>
  <c r="L264" i="7" s="1"/>
  <c r="J265" i="7" s="1"/>
  <c r="N267" i="7"/>
  <c r="Q267" i="7"/>
  <c r="AD264" i="7" l="1"/>
  <c r="AC264" i="7"/>
  <c r="T264" i="7"/>
  <c r="O265" i="7" s="1"/>
  <c r="R265" i="7" s="1"/>
  <c r="L265" i="7" s="1"/>
  <c r="J266" i="7" s="1"/>
  <c r="H267" i="7"/>
  <c r="F268" i="7" s="1"/>
  <c r="AD265" i="7" l="1"/>
  <c r="AC265" i="7"/>
  <c r="T265" i="7"/>
  <c r="O266" i="7" s="1"/>
  <c r="R266" i="7" s="1"/>
  <c r="L266" i="7" s="1"/>
  <c r="J267" i="7" s="1"/>
  <c r="N268" i="7"/>
  <c r="Q268" i="7"/>
  <c r="AD266" i="7" l="1"/>
  <c r="T266" i="7"/>
  <c r="O267" i="7" s="1"/>
  <c r="R267" i="7" s="1"/>
  <c r="AC266" i="7"/>
  <c r="H268" i="7"/>
  <c r="F269" i="7" s="1"/>
  <c r="AD267" i="7" l="1"/>
  <c r="T267" i="7"/>
  <c r="AC267" i="7"/>
  <c r="L267" i="7"/>
  <c r="J268" i="7" s="1"/>
  <c r="N269" i="7"/>
  <c r="Q269" i="7"/>
  <c r="O268" i="7" l="1"/>
  <c r="R268" i="7" s="1"/>
  <c r="L268" i="7" s="1"/>
  <c r="J269" i="7" s="1"/>
  <c r="H269" i="7"/>
  <c r="F270" i="7" s="1"/>
  <c r="T268" i="7" l="1"/>
  <c r="O269" i="7" s="1"/>
  <c r="R269" i="7" s="1"/>
  <c r="AC269" i="7" s="1"/>
  <c r="AC268" i="7"/>
  <c r="AD268" i="7"/>
  <c r="N270" i="7"/>
  <c r="Q270" i="7"/>
  <c r="L269" i="7" l="1"/>
  <c r="J270" i="7" s="1"/>
  <c r="T269" i="7"/>
  <c r="AD269" i="7"/>
  <c r="H270" i="7"/>
  <c r="F271" i="7" s="1"/>
  <c r="O270" i="7" l="1"/>
  <c r="R270" i="7" s="1"/>
  <c r="L270" i="7" s="1"/>
  <c r="J271" i="7" s="1"/>
  <c r="N271" i="7"/>
  <c r="Q271" i="7"/>
  <c r="AC270" i="7" l="1"/>
  <c r="T270" i="7"/>
  <c r="O271" i="7" s="1"/>
  <c r="R271" i="7" s="1"/>
  <c r="L271" i="7" s="1"/>
  <c r="AD270" i="7"/>
  <c r="H271" i="7"/>
  <c r="F272" i="7" s="1"/>
  <c r="AD271" i="7" l="1"/>
  <c r="AC271" i="7"/>
  <c r="J272" i="7"/>
  <c r="T271" i="7"/>
  <c r="N272" i="7"/>
  <c r="Q272" i="7"/>
  <c r="O272" i="7" l="1"/>
  <c r="R272" i="7" s="1"/>
  <c r="L272" i="7" s="1"/>
  <c r="H272" i="7"/>
  <c r="F273" i="7" s="1"/>
  <c r="AD272" i="7" l="1"/>
  <c r="J273" i="7"/>
  <c r="AC272" i="7"/>
  <c r="T272" i="7"/>
  <c r="N273" i="7"/>
  <c r="Q273" i="7"/>
  <c r="O273" i="7" l="1"/>
  <c r="R273" i="7" s="1"/>
  <c r="L273" i="7" s="1"/>
  <c r="H273" i="7"/>
  <c r="F274" i="7" s="1"/>
  <c r="AD273" i="7" l="1"/>
  <c r="J274" i="7"/>
  <c r="T273" i="7"/>
  <c r="AC273" i="7"/>
  <c r="N274" i="7"/>
  <c r="Q274" i="7"/>
  <c r="O274" i="7" l="1"/>
  <c r="R274" i="7" s="1"/>
  <c r="H274" i="7"/>
  <c r="F275" i="7" s="1"/>
  <c r="AD274" i="7" l="1"/>
  <c r="L274" i="7"/>
  <c r="J275" i="7" s="1"/>
  <c r="T274" i="7"/>
  <c r="AC274" i="7"/>
  <c r="N275" i="7"/>
  <c r="Q275" i="7"/>
  <c r="O275" i="7" l="1"/>
  <c r="R275" i="7" s="1"/>
  <c r="AC275" i="7" s="1"/>
  <c r="H275" i="7"/>
  <c r="F276" i="7" s="1"/>
  <c r="AD275" i="7" l="1"/>
  <c r="T275" i="7"/>
  <c r="L275" i="7"/>
  <c r="N276" i="7"/>
  <c r="Q276" i="7"/>
  <c r="J276" i="7" l="1"/>
  <c r="O276" i="7" s="1"/>
  <c r="R276" i="7" s="1"/>
  <c r="T276" i="7" s="1"/>
  <c r="H276" i="7"/>
  <c r="F277" i="7" s="1"/>
  <c r="AD276" i="7" l="1"/>
  <c r="AC276" i="7"/>
  <c r="L276" i="7"/>
  <c r="J277" i="7" s="1"/>
  <c r="N277" i="7"/>
  <c r="Q277" i="7"/>
  <c r="O277" i="7" l="1"/>
  <c r="R277" i="7" s="1"/>
  <c r="L277" i="7" s="1"/>
  <c r="H277" i="7"/>
  <c r="F278" i="7" s="1"/>
  <c r="AD277" i="7" l="1"/>
  <c r="T277" i="7"/>
  <c r="AC277" i="7"/>
  <c r="J278" i="7"/>
  <c r="N278" i="7"/>
  <c r="Q278" i="7"/>
  <c r="O278" i="7" l="1"/>
  <c r="R278" i="7" s="1"/>
  <c r="L278" i="7" s="1"/>
  <c r="H278" i="7"/>
  <c r="F279" i="7" s="1"/>
  <c r="AD278" i="7" l="1"/>
  <c r="AC278" i="7"/>
  <c r="T278" i="7"/>
  <c r="J279" i="7"/>
  <c r="N279" i="7"/>
  <c r="Q279" i="7"/>
  <c r="O279" i="7" l="1"/>
  <c r="R279" i="7" s="1"/>
  <c r="H279" i="7"/>
  <c r="F280" i="7" s="1"/>
  <c r="AD279" i="7" l="1"/>
  <c r="AC279" i="7"/>
  <c r="L279" i="7"/>
  <c r="T279" i="7"/>
  <c r="N280" i="7"/>
  <c r="Q280" i="7"/>
  <c r="J280" i="7" l="1"/>
  <c r="O280" i="7" s="1"/>
  <c r="R280" i="7" s="1"/>
  <c r="L280" i="7" s="1"/>
  <c r="H280" i="7"/>
  <c r="F281" i="7" s="1"/>
  <c r="AD280" i="7" l="1"/>
  <c r="T280" i="7"/>
  <c r="AC280" i="7"/>
  <c r="J281" i="7"/>
  <c r="N281" i="7"/>
  <c r="Q281" i="7"/>
  <c r="O281" i="7" l="1"/>
  <c r="R281" i="7" s="1"/>
  <c r="L281" i="7" s="1"/>
  <c r="H281" i="7"/>
  <c r="F282" i="7" s="1"/>
  <c r="AD281" i="7" l="1"/>
  <c r="AC281" i="7"/>
  <c r="T281" i="7"/>
  <c r="J282" i="7"/>
  <c r="N282" i="7"/>
  <c r="Q282" i="7"/>
  <c r="O282" i="7" l="1"/>
  <c r="R282" i="7" s="1"/>
  <c r="L282" i="7" s="1"/>
  <c r="H282" i="7"/>
  <c r="F283" i="7" s="1"/>
  <c r="AD282" i="7" l="1"/>
  <c r="J283" i="7"/>
  <c r="AC282" i="7"/>
  <c r="T282" i="7"/>
  <c r="N283" i="7"/>
  <c r="Q283" i="7"/>
  <c r="O283" i="7" l="1"/>
  <c r="R283" i="7" s="1"/>
  <c r="L283" i="7" s="1"/>
  <c r="H283" i="7"/>
  <c r="F284" i="7" s="1"/>
  <c r="AD283" i="7" l="1"/>
  <c r="AC283" i="7"/>
  <c r="T283" i="7"/>
  <c r="J284" i="7"/>
  <c r="N284" i="7"/>
  <c r="Q284" i="7"/>
  <c r="O284" i="7" l="1"/>
  <c r="R284" i="7" s="1"/>
  <c r="H284" i="7"/>
  <c r="F285" i="7" s="1"/>
  <c r="AD284" i="7" l="1"/>
  <c r="T284" i="7"/>
  <c r="L284" i="7"/>
  <c r="J285" i="7" s="1"/>
  <c r="AC284" i="7"/>
  <c r="N285" i="7"/>
  <c r="Q285" i="7"/>
  <c r="O285" i="7" l="1"/>
  <c r="R285" i="7" s="1"/>
  <c r="L285" i="7" s="1"/>
  <c r="H285" i="7"/>
  <c r="F286" i="7" s="1"/>
  <c r="AD285" i="7" l="1"/>
  <c r="J286" i="7"/>
  <c r="T285" i="7"/>
  <c r="AC285" i="7"/>
  <c r="N286" i="7"/>
  <c r="Q286" i="7"/>
  <c r="O286" i="7" l="1"/>
  <c r="R286" i="7" s="1"/>
  <c r="H286" i="7"/>
  <c r="F287" i="7" s="1"/>
  <c r="AD286" i="7" l="1"/>
  <c r="T286" i="7"/>
  <c r="L286" i="7"/>
  <c r="J287" i="7" s="1"/>
  <c r="AC286" i="7"/>
  <c r="N287" i="7"/>
  <c r="Q287" i="7"/>
  <c r="O287" i="7" l="1"/>
  <c r="R287" i="7" s="1"/>
  <c r="L287" i="7" s="1"/>
  <c r="H287" i="7"/>
  <c r="F288" i="7" s="1"/>
  <c r="AD287" i="7" l="1"/>
  <c r="T287" i="7"/>
  <c r="AC287" i="7"/>
  <c r="J288" i="7"/>
  <c r="N288" i="7"/>
  <c r="Q288" i="7"/>
  <c r="O288" i="7" l="1"/>
  <c r="R288" i="7" s="1"/>
  <c r="L288" i="7" s="1"/>
  <c r="H288" i="7"/>
  <c r="F289" i="7" s="1"/>
  <c r="AD288" i="7" l="1"/>
  <c r="J289" i="7"/>
  <c r="T288" i="7"/>
  <c r="AC288" i="7"/>
  <c r="N289" i="7"/>
  <c r="Q289" i="7"/>
  <c r="O289" i="7" l="1"/>
  <c r="R289" i="7" s="1"/>
  <c r="H289" i="7"/>
  <c r="F290" i="7" s="1"/>
  <c r="AD289" i="7" l="1"/>
  <c r="T289" i="7"/>
  <c r="L289" i="7"/>
  <c r="J290" i="7" s="1"/>
  <c r="AC289" i="7"/>
  <c r="N290" i="7"/>
  <c r="Q290" i="7"/>
  <c r="O290" i="7" l="1"/>
  <c r="R290" i="7" s="1"/>
  <c r="AC290" i="7" s="1"/>
  <c r="H290" i="7"/>
  <c r="F291" i="7" s="1"/>
  <c r="AD290" i="7" l="1"/>
  <c r="L290" i="7"/>
  <c r="T290" i="7"/>
  <c r="N291" i="7"/>
  <c r="Q291" i="7"/>
  <c r="J291" i="7" l="1"/>
  <c r="O291" i="7" s="1"/>
  <c r="R291" i="7" s="1"/>
  <c r="L291" i="7" s="1"/>
  <c r="H291" i="7"/>
  <c r="F292" i="7" s="1"/>
  <c r="AD291" i="7" l="1"/>
  <c r="AC291" i="7"/>
  <c r="T291" i="7"/>
  <c r="J292" i="7"/>
  <c r="N292" i="7"/>
  <c r="Q292" i="7"/>
  <c r="O292" i="7" l="1"/>
  <c r="R292" i="7" s="1"/>
  <c r="L292" i="7" s="1"/>
  <c r="H292" i="7"/>
  <c r="F293" i="7" s="1"/>
  <c r="AD292" i="7" l="1"/>
  <c r="T292" i="7"/>
  <c r="AC292" i="7"/>
  <c r="J293" i="7"/>
  <c r="N293" i="7"/>
  <c r="Q293" i="7"/>
  <c r="O293" i="7" l="1"/>
  <c r="R293" i="7" s="1"/>
  <c r="L293" i="7" s="1"/>
  <c r="H293" i="7"/>
  <c r="F294" i="7" s="1"/>
  <c r="AD293" i="7" l="1"/>
  <c r="T293" i="7"/>
  <c r="AC293" i="7"/>
  <c r="J294" i="7"/>
  <c r="N294" i="7"/>
  <c r="Q294" i="7"/>
  <c r="O294" i="7" l="1"/>
  <c r="R294" i="7" s="1"/>
  <c r="L294" i="7" s="1"/>
  <c r="H294" i="7"/>
  <c r="F295" i="7" s="1"/>
  <c r="AD294" i="7" l="1"/>
  <c r="T294" i="7"/>
  <c r="AC294" i="7"/>
  <c r="J295" i="7"/>
  <c r="N295" i="7"/>
  <c r="Q295" i="7"/>
  <c r="O295" i="7" l="1"/>
  <c r="R295" i="7" s="1"/>
  <c r="L295" i="7" s="1"/>
  <c r="H295" i="7"/>
  <c r="F296" i="7" s="1"/>
  <c r="AD295" i="7" l="1"/>
  <c r="T295" i="7"/>
  <c r="J296" i="7"/>
  <c r="AC295" i="7"/>
  <c r="N296" i="7"/>
  <c r="Q296" i="7"/>
  <c r="O296" i="7" l="1"/>
  <c r="R296" i="7" s="1"/>
  <c r="L296" i="7" s="1"/>
  <c r="H296" i="7"/>
  <c r="F297" i="7" s="1"/>
  <c r="AD296" i="7" l="1"/>
  <c r="T296" i="7"/>
  <c r="AC296" i="7"/>
  <c r="J297" i="7"/>
  <c r="N297" i="7"/>
  <c r="Q297" i="7"/>
  <c r="O297" i="7" l="1"/>
  <c r="R297" i="7" s="1"/>
  <c r="L297" i="7" s="1"/>
  <c r="H297" i="7"/>
  <c r="F298" i="7" s="1"/>
  <c r="AD297" i="7" l="1"/>
  <c r="J298" i="7"/>
  <c r="AC297" i="7"/>
  <c r="T297" i="7"/>
  <c r="N298" i="7"/>
  <c r="Q298" i="7"/>
  <c r="O298" i="7" l="1"/>
  <c r="R298" i="7" s="1"/>
  <c r="L298" i="7" s="1"/>
  <c r="H298" i="7"/>
  <c r="F299" i="7" s="1"/>
  <c r="AD298" i="7" l="1"/>
  <c r="T298" i="7"/>
  <c r="J299" i="7"/>
  <c r="AC298" i="7"/>
  <c r="N299" i="7"/>
  <c r="Q299" i="7"/>
  <c r="O299" i="7" l="1"/>
  <c r="R299" i="7" s="1"/>
  <c r="L299" i="7" s="1"/>
  <c r="H299" i="7"/>
  <c r="F300" i="7" s="1"/>
  <c r="AD299" i="7" l="1"/>
  <c r="T299" i="7"/>
  <c r="AC299" i="7"/>
  <c r="J300" i="7"/>
  <c r="N300" i="7"/>
  <c r="Q300" i="7"/>
  <c r="O300" i="7" l="1"/>
  <c r="R300" i="7" s="1"/>
  <c r="L300" i="7" s="1"/>
  <c r="H300" i="7"/>
  <c r="F301" i="7" s="1"/>
  <c r="AD300" i="7" l="1"/>
  <c r="T300" i="7"/>
  <c r="AC300" i="7"/>
  <c r="J301" i="7"/>
  <c r="N301" i="7"/>
  <c r="Q301" i="7"/>
  <c r="O301" i="7" l="1"/>
  <c r="R301" i="7" s="1"/>
  <c r="L301" i="7" s="1"/>
  <c r="H301" i="7"/>
  <c r="F302" i="7" s="1"/>
  <c r="AD301" i="7" l="1"/>
  <c r="AC301" i="7"/>
  <c r="J302" i="7"/>
  <c r="T301" i="7"/>
  <c r="N302" i="7"/>
  <c r="Q302" i="7"/>
  <c r="O302" i="7" l="1"/>
  <c r="R302" i="7" s="1"/>
  <c r="L302" i="7" s="1"/>
  <c r="H302" i="7"/>
  <c r="F303" i="7" s="1"/>
  <c r="AD302" i="7" l="1"/>
  <c r="J303" i="7"/>
  <c r="AC302" i="7"/>
  <c r="T302" i="7"/>
  <c r="N303" i="7"/>
  <c r="Q303" i="7"/>
  <c r="O303" i="7" l="1"/>
  <c r="R303" i="7" s="1"/>
  <c r="H303" i="7"/>
  <c r="F304" i="7" s="1"/>
  <c r="AD303" i="7" l="1"/>
  <c r="L303" i="7"/>
  <c r="T303" i="7"/>
  <c r="AC303" i="7"/>
  <c r="N304" i="7"/>
  <c r="Q304" i="7"/>
  <c r="J304" i="7" l="1"/>
  <c r="O304" i="7" s="1"/>
  <c r="R304" i="7" s="1"/>
  <c r="H304" i="7"/>
  <c r="F305" i="7" s="1"/>
  <c r="AD304" i="7" l="1"/>
  <c r="L304" i="7"/>
  <c r="T304" i="7"/>
  <c r="AC304" i="7"/>
  <c r="N305" i="7"/>
  <c r="Q305" i="7"/>
  <c r="J305" i="7" l="1"/>
  <c r="O305" i="7" s="1"/>
  <c r="R305" i="7" s="1"/>
  <c r="AC305" i="7" s="1"/>
  <c r="H305" i="7"/>
  <c r="F306" i="7" s="1"/>
  <c r="AD305" i="7" l="1"/>
  <c r="L305" i="7"/>
  <c r="J306" i="7" s="1"/>
  <c r="T305" i="7"/>
  <c r="N306" i="7"/>
  <c r="Q306" i="7"/>
  <c r="O306" i="7" l="1"/>
  <c r="R306" i="7" s="1"/>
  <c r="L306" i="7" s="1"/>
  <c r="H306" i="7"/>
  <c r="F307" i="7" s="1"/>
  <c r="AD306" i="7" l="1"/>
  <c r="J307" i="7"/>
  <c r="T306" i="7"/>
  <c r="AC306" i="7"/>
  <c r="N307" i="7"/>
  <c r="Q307" i="7"/>
  <c r="O307" i="7" l="1"/>
  <c r="R307" i="7" s="1"/>
  <c r="L307" i="7" s="1"/>
  <c r="H307" i="7"/>
  <c r="F308" i="7" s="1"/>
  <c r="AD307" i="7" l="1"/>
  <c r="J308" i="7"/>
  <c r="T307" i="7"/>
  <c r="AC307" i="7"/>
  <c r="N308" i="7"/>
  <c r="Q308" i="7"/>
  <c r="O308" i="7" l="1"/>
  <c r="R308" i="7" s="1"/>
  <c r="L308" i="7" s="1"/>
  <c r="H308" i="7"/>
  <c r="F309" i="7" s="1"/>
  <c r="AD308" i="7" l="1"/>
  <c r="AC308" i="7"/>
  <c r="J309" i="7"/>
  <c r="T308" i="7"/>
  <c r="N309" i="7"/>
  <c r="Q309" i="7"/>
  <c r="O309" i="7" l="1"/>
  <c r="R309" i="7" s="1"/>
  <c r="L309" i="7" s="1"/>
  <c r="H309" i="7"/>
  <c r="F310" i="7" s="1"/>
  <c r="AD309" i="7" l="1"/>
  <c r="J310" i="7"/>
  <c r="T309" i="7"/>
  <c r="AC309" i="7"/>
  <c r="N310" i="7"/>
  <c r="Q310" i="7"/>
  <c r="O310" i="7" l="1"/>
  <c r="R310" i="7" s="1"/>
  <c r="H310" i="7"/>
  <c r="F311" i="7" s="1"/>
  <c r="AD310" i="7" l="1"/>
  <c r="T310" i="7"/>
  <c r="L310" i="7"/>
  <c r="AC310" i="7"/>
  <c r="N311" i="7"/>
  <c r="Q311" i="7"/>
  <c r="J311" i="7" l="1"/>
  <c r="O311" i="7" s="1"/>
  <c r="R311" i="7" s="1"/>
  <c r="T311" i="7" s="1"/>
  <c r="H311" i="7"/>
  <c r="F312" i="7" s="1"/>
  <c r="AD311" i="7" l="1"/>
  <c r="L311" i="7"/>
  <c r="AC311" i="7"/>
  <c r="N312" i="7"/>
  <c r="Q312" i="7"/>
  <c r="J312" i="7" l="1"/>
  <c r="O312" i="7" s="1"/>
  <c r="AD312" i="7" s="1"/>
  <c r="H312" i="7"/>
  <c r="R312" i="7" l="1"/>
  <c r="T312" i="7" s="1"/>
  <c r="F313" i="7"/>
  <c r="N313" i="7" s="1"/>
  <c r="AC312" i="7" l="1"/>
  <c r="L312" i="7"/>
  <c r="J313" i="7" s="1"/>
  <c r="O313" i="7" s="1"/>
  <c r="R313" i="7" s="1"/>
  <c r="L313" i="7" s="1"/>
  <c r="Q313" i="7"/>
  <c r="AD313" i="7" l="1"/>
  <c r="J314" i="7"/>
  <c r="AC313" i="7"/>
  <c r="T313" i="7"/>
  <c r="H313" i="7"/>
  <c r="F314" i="7" s="1"/>
  <c r="O314" i="7" l="1"/>
  <c r="R314" i="7" s="1"/>
  <c r="Q314" i="7"/>
  <c r="H314" i="7" s="1"/>
  <c r="F315" i="7" s="1"/>
  <c r="N314" i="7"/>
  <c r="AD314" i="7" l="1"/>
  <c r="AC314" i="7"/>
  <c r="L314" i="7"/>
  <c r="T314" i="7"/>
  <c r="N315" i="7"/>
  <c r="Q315" i="7"/>
  <c r="J315" i="7" l="1"/>
  <c r="H315" i="7"/>
  <c r="F316" i="7" s="1"/>
  <c r="O315" i="7" l="1"/>
  <c r="N316" i="7"/>
  <c r="Q316" i="7"/>
  <c r="R315" i="7" l="1"/>
  <c r="L315" i="7" s="1"/>
  <c r="J316" i="7" s="1"/>
  <c r="AD315" i="7"/>
  <c r="H316" i="7"/>
  <c r="F317" i="7" s="1"/>
  <c r="T315" i="7" l="1"/>
  <c r="O316" i="7" s="1"/>
  <c r="R316" i="7" s="1"/>
  <c r="L316" i="7" s="1"/>
  <c r="AC315" i="7"/>
  <c r="N317" i="7"/>
  <c r="Q317" i="7"/>
  <c r="AD316" i="7" l="1"/>
  <c r="T316" i="7"/>
  <c r="AC316" i="7"/>
  <c r="J317" i="7"/>
  <c r="H317" i="7"/>
  <c r="F318" i="7" s="1"/>
  <c r="O317" i="7" l="1"/>
  <c r="R317" i="7" s="1"/>
  <c r="L317" i="7" s="1"/>
  <c r="N318" i="7"/>
  <c r="Q318" i="7"/>
  <c r="AD317" i="7" l="1"/>
  <c r="T317" i="7"/>
  <c r="J318" i="7"/>
  <c r="AC317" i="7"/>
  <c r="H318" i="7"/>
  <c r="F319" i="7" s="1"/>
  <c r="O318" i="7" l="1"/>
  <c r="R318" i="7" s="1"/>
  <c r="L318" i="7" s="1"/>
  <c r="N319" i="7"/>
  <c r="Q319" i="7"/>
  <c r="AD318" i="7" l="1"/>
  <c r="T318" i="7"/>
  <c r="J319" i="7"/>
  <c r="AC318" i="7"/>
  <c r="H319" i="7"/>
  <c r="F320" i="7" s="1"/>
  <c r="O319" i="7" l="1"/>
  <c r="R319" i="7" s="1"/>
  <c r="L319" i="7" s="1"/>
  <c r="N320" i="7"/>
  <c r="Q320" i="7"/>
  <c r="AD319" i="7" l="1"/>
  <c r="T319" i="7"/>
  <c r="AC319" i="7"/>
  <c r="J320" i="7"/>
  <c r="H320" i="7"/>
  <c r="F321" i="7" s="1"/>
  <c r="O320" i="7" l="1"/>
  <c r="N321" i="7"/>
  <c r="Q321" i="7"/>
  <c r="R320" i="7" l="1"/>
  <c r="L320" i="7" s="1"/>
  <c r="J321" i="7" s="1"/>
  <c r="AD320" i="7"/>
  <c r="H321" i="7"/>
  <c r="F322" i="7" s="1"/>
  <c r="AC320" i="7" l="1"/>
  <c r="T320" i="7"/>
  <c r="O321" i="7" s="1"/>
  <c r="R321" i="7" s="1"/>
  <c r="L321" i="7" s="1"/>
  <c r="N322" i="7"/>
  <c r="Q322" i="7"/>
  <c r="AD321" i="7" l="1"/>
  <c r="T321" i="7"/>
  <c r="AC321" i="7"/>
  <c r="J322" i="7"/>
  <c r="H322" i="7"/>
  <c r="F323" i="7" s="1"/>
  <c r="O322" i="7" l="1"/>
  <c r="R322" i="7" s="1"/>
  <c r="L322" i="7" s="1"/>
  <c r="N323" i="7"/>
  <c r="Q323" i="7"/>
  <c r="AD322" i="7" l="1"/>
  <c r="J323" i="7"/>
  <c r="T322" i="7"/>
  <c r="AC322" i="7"/>
  <c r="H323" i="7"/>
  <c r="F324" i="7" s="1"/>
  <c r="O323" i="7" l="1"/>
  <c r="N324" i="7"/>
  <c r="Q324" i="7"/>
  <c r="R323" i="7" l="1"/>
  <c r="L323" i="7" s="1"/>
  <c r="J324" i="7" s="1"/>
  <c r="AD323" i="7"/>
  <c r="H324" i="7"/>
  <c r="F325" i="7" s="1"/>
  <c r="N325" i="7" s="1"/>
  <c r="AC323" i="7" l="1"/>
  <c r="T323" i="7"/>
  <c r="O324" i="7" s="1"/>
  <c r="R324" i="7" s="1"/>
  <c r="L324" i="7" s="1"/>
  <c r="Q325" i="7"/>
  <c r="H325" i="7" s="1"/>
  <c r="F326" i="7" s="1"/>
  <c r="N326" i="7" s="1"/>
  <c r="AD324" i="7" l="1"/>
  <c r="T324" i="7"/>
  <c r="AC324" i="7"/>
  <c r="J325" i="7"/>
  <c r="Q326" i="7"/>
  <c r="H326" i="7" s="1"/>
  <c r="F327" i="7" s="1"/>
  <c r="O325" i="7" l="1"/>
  <c r="R325" i="7" s="1"/>
  <c r="T325" i="7" s="1"/>
  <c r="N327" i="7"/>
  <c r="Q327" i="7"/>
  <c r="H327" i="7" s="1"/>
  <c r="F328" i="7" s="1"/>
  <c r="N328" i="7" s="1"/>
  <c r="AD325" i="7" l="1"/>
  <c r="L325" i="7"/>
  <c r="J326" i="7" s="1"/>
  <c r="AC325" i="7"/>
  <c r="Q328" i="7"/>
  <c r="H328" i="7" s="1"/>
  <c r="F329" i="7" s="1"/>
  <c r="O326" i="7" l="1"/>
  <c r="R326" i="7" s="1"/>
  <c r="L326" i="7" s="1"/>
  <c r="Q329" i="7"/>
  <c r="H329" i="7" s="1"/>
  <c r="F330" i="7" s="1"/>
  <c r="N330" i="7" s="1"/>
  <c r="N329" i="7"/>
  <c r="AD326" i="7" l="1"/>
  <c r="T326" i="7"/>
  <c r="AC326" i="7"/>
  <c r="J327" i="7"/>
  <c r="Q330" i="7"/>
  <c r="H330" i="7" s="1"/>
  <c r="F331" i="7" s="1"/>
  <c r="N331" i="7" s="1"/>
  <c r="O327" i="7" l="1"/>
  <c r="R327" i="7" s="1"/>
  <c r="L327" i="7" s="1"/>
  <c r="Q331" i="7"/>
  <c r="H331" i="7" s="1"/>
  <c r="F332" i="7" s="1"/>
  <c r="N332" i="7" s="1"/>
  <c r="AD327" i="7" l="1"/>
  <c r="T327" i="7"/>
  <c r="J328" i="7"/>
  <c r="AC327" i="7"/>
  <c r="Q332" i="7"/>
  <c r="H332" i="7" s="1"/>
  <c r="F333" i="7" s="1"/>
  <c r="N333" i="7" s="1"/>
  <c r="O328" i="7" l="1"/>
  <c r="R328" i="7" s="1"/>
  <c r="L328" i="7" s="1"/>
  <c r="Q333" i="7"/>
  <c r="H333" i="7" s="1"/>
  <c r="F334" i="7" s="1"/>
  <c r="N334" i="7" s="1"/>
  <c r="AD328" i="7" l="1"/>
  <c r="T328" i="7"/>
  <c r="AC328" i="7"/>
  <c r="J329" i="7"/>
  <c r="Q334" i="7"/>
  <c r="H334" i="7" s="1"/>
  <c r="F335" i="7" s="1"/>
  <c r="O329" i="7" l="1"/>
  <c r="R329" i="7" s="1"/>
  <c r="L329" i="7" s="1"/>
  <c r="Q335" i="7"/>
  <c r="H335" i="7" s="1"/>
  <c r="F336" i="7" s="1"/>
  <c r="N336" i="7" s="1"/>
  <c r="N335" i="7"/>
  <c r="AD329" i="7" l="1"/>
  <c r="T329" i="7"/>
  <c r="J330" i="7"/>
  <c r="AC329" i="7"/>
  <c r="Q336" i="7"/>
  <c r="H336" i="7" s="1"/>
  <c r="F337" i="7" s="1"/>
  <c r="O330" i="7" l="1"/>
  <c r="R330" i="7" s="1"/>
  <c r="L330" i="7" s="1"/>
  <c r="Q337" i="7"/>
  <c r="H337" i="7" s="1"/>
  <c r="F338" i="7" s="1"/>
  <c r="Q338" i="7" s="1"/>
  <c r="H338" i="7" s="1"/>
  <c r="F339" i="7" s="1"/>
  <c r="N337" i="7"/>
  <c r="AD330" i="7" l="1"/>
  <c r="T330" i="7"/>
  <c r="J331" i="7"/>
  <c r="AC330" i="7"/>
  <c r="N338" i="7"/>
  <c r="N339" i="7"/>
  <c r="Q339" i="7"/>
  <c r="H339" i="7" s="1"/>
  <c r="F340" i="7" s="1"/>
  <c r="O331" i="7" l="1"/>
  <c r="R331" i="7" s="1"/>
  <c r="L331" i="7" s="1"/>
  <c r="N340" i="7"/>
  <c r="Q340" i="7"/>
  <c r="H340" i="7" s="1"/>
  <c r="F341" i="7" s="1"/>
  <c r="AD331" i="7" l="1"/>
  <c r="T331" i="7"/>
  <c r="J332" i="7"/>
  <c r="AC331" i="7"/>
  <c r="N341" i="7"/>
  <c r="Q341" i="7"/>
  <c r="H341" i="7" s="1"/>
  <c r="F342" i="7" s="1"/>
  <c r="O332" i="7" l="1"/>
  <c r="N342" i="7"/>
  <c r="Q342" i="7"/>
  <c r="H342" i="7" s="1"/>
  <c r="F343" i="7" s="1"/>
  <c r="R332" i="7" l="1"/>
  <c r="L332" i="7" s="1"/>
  <c r="J333" i="7" s="1"/>
  <c r="AD332" i="7"/>
  <c r="N343" i="7"/>
  <c r="Q343" i="7"/>
  <c r="H343" i="7" s="1"/>
  <c r="F344" i="7" s="1"/>
  <c r="AC332" i="7" l="1"/>
  <c r="T332" i="7"/>
  <c r="O333" i="7" s="1"/>
  <c r="AD333" i="7" s="1"/>
  <c r="N344" i="7"/>
  <c r="Q344" i="7"/>
  <c r="H344" i="7" s="1"/>
  <c r="F345" i="7" s="1"/>
  <c r="R333" i="7" l="1"/>
  <c r="N345" i="7"/>
  <c r="Q345" i="7"/>
  <c r="T333" i="7" l="1"/>
  <c r="L333" i="7"/>
  <c r="AC333" i="7"/>
  <c r="H345" i="7"/>
  <c r="F346" i="7" s="1"/>
  <c r="J334" i="7" l="1"/>
  <c r="O334" i="7" s="1"/>
  <c r="N346" i="7"/>
  <c r="Q346" i="7"/>
  <c r="R334" i="7" l="1"/>
  <c r="L334" i="7" s="1"/>
  <c r="J335" i="7" s="1"/>
  <c r="AD334" i="7"/>
  <c r="H346" i="7"/>
  <c r="F347" i="7" s="1"/>
  <c r="N347" i="7" s="1"/>
  <c r="T334" i="7" l="1"/>
  <c r="O335" i="7" s="1"/>
  <c r="AC334" i="7"/>
  <c r="Q347" i="7"/>
  <c r="H347" i="7" s="1"/>
  <c r="F348" i="7" s="1"/>
  <c r="Q348" i="7" s="1"/>
  <c r="H348" i="7" s="1"/>
  <c r="F349" i="7" s="1"/>
  <c r="R335" i="7" l="1"/>
  <c r="L335" i="7" s="1"/>
  <c r="J336" i="7" s="1"/>
  <c r="AD335" i="7"/>
  <c r="N348" i="7"/>
  <c r="N349" i="7"/>
  <c r="Q349" i="7"/>
  <c r="H349" i="7" s="1"/>
  <c r="F350" i="7" s="1"/>
  <c r="AC335" i="7" l="1"/>
  <c r="T335" i="7"/>
  <c r="O336" i="7" s="1"/>
  <c r="R336" i="7" s="1"/>
  <c r="L336" i="7" s="1"/>
  <c r="N350" i="7"/>
  <c r="Q350" i="7"/>
  <c r="AD336" i="7" l="1"/>
  <c r="T336" i="7"/>
  <c r="AC336" i="7"/>
  <c r="H350" i="7"/>
  <c r="F351" i="7" s="1"/>
  <c r="J337" i="7" l="1"/>
  <c r="N351" i="7"/>
  <c r="Q351" i="7"/>
  <c r="O337" i="7" l="1"/>
  <c r="H351" i="7"/>
  <c r="F352" i="7" s="1"/>
  <c r="R337" i="7" l="1"/>
  <c r="L337" i="7" s="1"/>
  <c r="J338" i="7" s="1"/>
  <c r="AD337" i="7"/>
  <c r="Q352" i="7"/>
  <c r="H352" i="7" s="1"/>
  <c r="F353" i="7" s="1"/>
  <c r="N352" i="7"/>
  <c r="AC337" i="7" l="1"/>
  <c r="T337" i="7"/>
  <c r="Q353" i="7"/>
  <c r="H353" i="7" s="1"/>
  <c r="F354" i="7" s="1"/>
  <c r="N354" i="7" s="1"/>
  <c r="N353" i="7"/>
  <c r="O338" i="7" l="1"/>
  <c r="AD338" i="7" s="1"/>
  <c r="Q354" i="7"/>
  <c r="H354" i="7" s="1"/>
  <c r="F355" i="7" s="1"/>
  <c r="N355" i="7" s="1"/>
  <c r="R338" i="7" l="1"/>
  <c r="L338" i="7" s="1"/>
  <c r="Q355" i="7"/>
  <c r="H355" i="7" s="1"/>
  <c r="F356" i="7" s="1"/>
  <c r="N356" i="7" s="1"/>
  <c r="AC338" i="7" l="1"/>
  <c r="T338" i="7"/>
  <c r="J339" i="7"/>
  <c r="Q356" i="7"/>
  <c r="H356" i="7" s="1"/>
  <c r="F357" i="7" s="1"/>
  <c r="N357" i="7" s="1"/>
  <c r="O339" i="7" l="1"/>
  <c r="AD339" i="7" s="1"/>
  <c r="Q357" i="7"/>
  <c r="H357" i="7" s="1"/>
  <c r="F358" i="7" s="1"/>
  <c r="N358" i="7" s="1"/>
  <c r="R339" i="7" l="1"/>
  <c r="L339" i="7" s="1"/>
  <c r="Q358" i="7"/>
  <c r="H358" i="7" s="1"/>
  <c r="F359" i="7" s="1"/>
  <c r="N359" i="7" s="1"/>
  <c r="AC339" i="7" l="1"/>
  <c r="T339" i="7"/>
  <c r="J340" i="7"/>
  <c r="Q359" i="7"/>
  <c r="H359" i="7" s="1"/>
  <c r="F360" i="7" s="1"/>
  <c r="N360" i="7" s="1"/>
  <c r="O340" i="7" l="1"/>
  <c r="AD340" i="7" s="1"/>
  <c r="Q360" i="7"/>
  <c r="H360" i="7" s="1"/>
  <c r="F361" i="7" s="1"/>
  <c r="R340" i="7" l="1"/>
  <c r="L340" i="7" s="1"/>
  <c r="N361" i="7"/>
  <c r="Q361" i="7"/>
  <c r="H361" i="7" s="1"/>
  <c r="F362" i="7" s="1"/>
  <c r="AC340" i="7" l="1"/>
  <c r="T340" i="7"/>
  <c r="J341" i="7"/>
  <c r="N362" i="7"/>
  <c r="Q362" i="7"/>
  <c r="H362" i="7" s="1"/>
  <c r="F363" i="7" s="1"/>
  <c r="O341" i="7" l="1"/>
  <c r="AD341" i="7" s="1"/>
  <c r="N363" i="7"/>
  <c r="Q363" i="7"/>
  <c r="H363" i="7" s="1"/>
  <c r="F364" i="7" s="1"/>
  <c r="R341" i="7" l="1"/>
  <c r="L341" i="7" s="1"/>
  <c r="N364" i="7"/>
  <c r="Q364" i="7"/>
  <c r="H364" i="7" s="1"/>
  <c r="F365" i="7" s="1"/>
  <c r="AC341" i="7" l="1"/>
  <c r="T341" i="7"/>
  <c r="J342" i="7"/>
  <c r="N365" i="7"/>
  <c r="Q365" i="7"/>
  <c r="H365" i="7" s="1"/>
  <c r="F366" i="7" s="1"/>
  <c r="O342" i="7" l="1"/>
  <c r="AD342" i="7" s="1"/>
  <c r="N366" i="7"/>
  <c r="Q366" i="7"/>
  <c r="H366" i="7" s="1"/>
  <c r="F367" i="7" s="1"/>
  <c r="R342" i="7" l="1"/>
  <c r="L342" i="7" s="1"/>
  <c r="N367" i="7"/>
  <c r="Q367" i="7"/>
  <c r="H367" i="7" s="1"/>
  <c r="F368" i="7" s="1"/>
  <c r="AC342" i="7" l="1"/>
  <c r="T342" i="7"/>
  <c r="J343" i="7"/>
  <c r="N368" i="7"/>
  <c r="Q368" i="7"/>
  <c r="H368" i="7" s="1"/>
  <c r="F369" i="7" s="1"/>
  <c r="O343" i="7" l="1"/>
  <c r="AD343" i="7" s="1"/>
  <c r="N369" i="7"/>
  <c r="Q369" i="7"/>
  <c r="H369" i="7" s="1"/>
  <c r="F370" i="7" s="1"/>
  <c r="R343" i="7" l="1"/>
  <c r="L343" i="7" s="1"/>
  <c r="N370" i="7"/>
  <c r="Q370" i="7"/>
  <c r="H370" i="7" s="1"/>
  <c r="F371" i="7" s="1"/>
  <c r="AC343" i="7" l="1"/>
  <c r="T343" i="7"/>
  <c r="J344" i="7"/>
  <c r="N371" i="7"/>
  <c r="Q371" i="7"/>
  <c r="H371" i="7" s="1"/>
  <c r="F372" i="7" s="1"/>
  <c r="O344" i="7" l="1"/>
  <c r="AD344" i="7" s="1"/>
  <c r="N372" i="7"/>
  <c r="Q372" i="7"/>
  <c r="H372" i="7" s="1"/>
  <c r="F373" i="7" s="1"/>
  <c r="R344" i="7" l="1"/>
  <c r="L344" i="7" s="1"/>
  <c r="N373" i="7"/>
  <c r="Q373" i="7"/>
  <c r="H373" i="7" s="1"/>
  <c r="F374" i="7" s="1"/>
  <c r="AC344" i="7" l="1"/>
  <c r="T344" i="7"/>
  <c r="J345" i="7"/>
  <c r="N374" i="7"/>
  <c r="Q374" i="7"/>
  <c r="O345" i="7" l="1"/>
  <c r="AD345" i="7" s="1"/>
  <c r="H374" i="7"/>
  <c r="F375" i="7" s="1"/>
  <c r="R345" i="7" l="1"/>
  <c r="L345" i="7" s="1"/>
  <c r="N375" i="7"/>
  <c r="Q375" i="7"/>
  <c r="H375" i="7" s="1"/>
  <c r="F376" i="7" s="1"/>
  <c r="AC345" i="7" l="1"/>
  <c r="T345" i="7"/>
  <c r="J346" i="7"/>
  <c r="N376" i="7"/>
  <c r="Q376" i="7"/>
  <c r="H376" i="7" s="1"/>
  <c r="F377" i="7" s="1"/>
  <c r="O346" i="7" l="1"/>
  <c r="AD346" i="7" s="1"/>
  <c r="N377" i="7"/>
  <c r="Q377" i="7"/>
  <c r="H377" i="7" s="1"/>
  <c r="F378" i="7" s="1"/>
  <c r="R346" i="7" l="1"/>
  <c r="L346" i="7" s="1"/>
  <c r="N378" i="7"/>
  <c r="Q378" i="7"/>
  <c r="H378" i="7" s="1"/>
  <c r="F379" i="7" s="1"/>
  <c r="AC346" i="7" l="1"/>
  <c r="T346" i="7"/>
  <c r="J347" i="7"/>
  <c r="N379" i="7"/>
  <c r="J8" i="7" s="1"/>
  <c r="Q379" i="7"/>
  <c r="O347" i="7" l="1"/>
  <c r="AD347" i="7" s="1"/>
  <c r="H379" i="7"/>
  <c r="J9" i="7"/>
  <c r="J11" i="7" s="1"/>
  <c r="V32" i="6"/>
  <c r="AA21" i="7"/>
  <c r="R347" i="7" l="1"/>
  <c r="L347" i="7" s="1"/>
  <c r="Y22" i="7"/>
  <c r="J12" i="7"/>
  <c r="J13" i="7" s="1"/>
  <c r="U21" i="7"/>
  <c r="AC347" i="7" l="1"/>
  <c r="T347" i="7"/>
  <c r="J348" i="7"/>
  <c r="X21" i="7"/>
  <c r="Z22" i="7" s="1"/>
  <c r="O348" i="7" l="1"/>
  <c r="AD348" i="7" s="1"/>
  <c r="P22" i="7"/>
  <c r="R348" i="7" l="1"/>
  <c r="L348" i="7" s="1"/>
  <c r="S22" i="7"/>
  <c r="AB22" i="7" s="1"/>
  <c r="X22" i="7"/>
  <c r="AC348" i="7" l="1"/>
  <c r="T348" i="7"/>
  <c r="U22" i="7"/>
  <c r="Z23" i="7" s="1"/>
  <c r="AA22" i="7"/>
  <c r="Y23" i="7" s="1"/>
  <c r="J349" i="7"/>
  <c r="P23" i="7" l="1"/>
  <c r="S23" i="7" s="1"/>
  <c r="AB23" i="7" s="1"/>
  <c r="O349" i="7"/>
  <c r="AD349" i="7" s="1"/>
  <c r="X23" i="7"/>
  <c r="R349" i="7" l="1"/>
  <c r="L349" i="7" s="1"/>
  <c r="AA23" i="7"/>
  <c r="U23" i="7"/>
  <c r="AC349" i="7" l="1"/>
  <c r="T349" i="7"/>
  <c r="J350" i="7"/>
  <c r="Y24" i="7"/>
  <c r="Z24" i="7"/>
  <c r="P24" i="7" l="1"/>
  <c r="S24" i="7" s="1"/>
  <c r="U24" i="7" s="1"/>
  <c r="O350" i="7"/>
  <c r="AD350" i="7" s="1"/>
  <c r="X24" i="7"/>
  <c r="R350" i="7" l="1"/>
  <c r="L350" i="7" s="1"/>
  <c r="AA24" i="7"/>
  <c r="Y25" i="7" s="1"/>
  <c r="AB24" i="7"/>
  <c r="Z25" i="7"/>
  <c r="X25" i="7" s="1"/>
  <c r="AC350" i="7" l="1"/>
  <c r="T350" i="7"/>
  <c r="P25" i="7"/>
  <c r="S25" i="7" s="1"/>
  <c r="AB25" i="7" s="1"/>
  <c r="J351" i="7"/>
  <c r="AA25" i="7" l="1"/>
  <c r="Y26" i="7" s="1"/>
  <c r="U25" i="7"/>
  <c r="Z26" i="7" s="1"/>
  <c r="O351" i="7"/>
  <c r="AD351" i="7" s="1"/>
  <c r="R351" i="7" l="1"/>
  <c r="L351" i="7" s="1"/>
  <c r="P26" i="7"/>
  <c r="X26" i="7"/>
  <c r="AC351" i="7" l="1"/>
  <c r="T351" i="7"/>
  <c r="S26" i="7"/>
  <c r="AA26" i="7" s="1"/>
  <c r="Y27" i="7" s="1"/>
  <c r="J352" i="7"/>
  <c r="U26" i="7" l="1"/>
  <c r="Z27" i="7" s="1"/>
  <c r="X27" i="7" s="1"/>
  <c r="AB26" i="7"/>
  <c r="O352" i="7"/>
  <c r="AD352" i="7" s="1"/>
  <c r="R352" i="7" l="1"/>
  <c r="L352" i="7" s="1"/>
  <c r="P27" i="7"/>
  <c r="S27" i="7" s="1"/>
  <c r="AB27" i="7" s="1"/>
  <c r="AC352" i="7" l="1"/>
  <c r="T352" i="7"/>
  <c r="U27" i="7"/>
  <c r="Z28" i="7" s="1"/>
  <c r="AA27" i="7"/>
  <c r="Y28" i="7" s="1"/>
  <c r="J353" i="7"/>
  <c r="P28" i="7" l="1"/>
  <c r="O353" i="7"/>
  <c r="AD353" i="7" s="1"/>
  <c r="X28" i="7"/>
  <c r="R353" i="7" l="1"/>
  <c r="L353" i="7" s="1"/>
  <c r="S28" i="7"/>
  <c r="AC353" i="7" l="1"/>
  <c r="T353" i="7"/>
  <c r="U28" i="7"/>
  <c r="Z29" i="7" s="1"/>
  <c r="X29" i="7" s="1"/>
  <c r="AA28" i="7"/>
  <c r="Y29" i="7" s="1"/>
  <c r="AB28" i="7"/>
  <c r="J354" i="7"/>
  <c r="P29" i="7" l="1"/>
  <c r="S29" i="7" s="1"/>
  <c r="AA29" i="7" s="1"/>
  <c r="O354" i="7"/>
  <c r="AD354" i="7" s="1"/>
  <c r="R354" i="7" l="1"/>
  <c r="L354" i="7" s="1"/>
  <c r="AB29" i="7"/>
  <c r="U29" i="7"/>
  <c r="Z30" i="7" s="1"/>
  <c r="X30" i="7" s="1"/>
  <c r="Y30" i="7"/>
  <c r="AC354" i="7" l="1"/>
  <c r="T354" i="7"/>
  <c r="P30" i="7"/>
  <c r="S30" i="7" s="1"/>
  <c r="J355" i="7"/>
  <c r="U30" i="7" l="1"/>
  <c r="Z31" i="7" s="1"/>
  <c r="X31" i="7" s="1"/>
  <c r="AA30" i="7"/>
  <c r="Y31" i="7" s="1"/>
  <c r="AB30" i="7"/>
  <c r="O355" i="7"/>
  <c r="AD355" i="7" s="1"/>
  <c r="R355" i="7" l="1"/>
  <c r="L355" i="7" s="1"/>
  <c r="P31" i="7"/>
  <c r="S31" i="7" s="1"/>
  <c r="AA31" i="7" s="1"/>
  <c r="T355" i="7" l="1"/>
  <c r="AC355" i="7"/>
  <c r="U31" i="7"/>
  <c r="Z32" i="7" s="1"/>
  <c r="X32" i="7" s="1"/>
  <c r="AB31" i="7"/>
  <c r="J356" i="7"/>
  <c r="Y32" i="7"/>
  <c r="P32" i="7" l="1"/>
  <c r="S32" i="7" s="1"/>
  <c r="U32" i="7" s="1"/>
  <c r="Z33" i="7" s="1"/>
  <c r="O356" i="7"/>
  <c r="AD356" i="7" s="1"/>
  <c r="R356" i="7" l="1"/>
  <c r="L356" i="7" s="1"/>
  <c r="AA32" i="7"/>
  <c r="Y33" i="7" s="1"/>
  <c r="AB32" i="7"/>
  <c r="X33" i="7"/>
  <c r="AC356" i="7" l="1"/>
  <c r="T356" i="7"/>
  <c r="P33" i="7"/>
  <c r="S33" i="7" s="1"/>
  <c r="J357" i="7"/>
  <c r="U33" i="7" l="1"/>
  <c r="Z34" i="7" s="1"/>
  <c r="X34" i="7" s="1"/>
  <c r="AB33" i="7"/>
  <c r="AA33" i="7" s="1"/>
  <c r="Y34" i="7" s="1"/>
  <c r="O357" i="7"/>
  <c r="AD357" i="7" s="1"/>
  <c r="R357" i="7" l="1"/>
  <c r="L357" i="7" s="1"/>
  <c r="P34" i="7"/>
  <c r="S34" i="7" s="1"/>
  <c r="T357" i="7" l="1"/>
  <c r="AC357" i="7"/>
  <c r="AB34" i="7"/>
  <c r="AA34" i="7"/>
  <c r="Y35" i="7" s="1"/>
  <c r="U34" i="7"/>
  <c r="Z35" i="7" s="1"/>
  <c r="J358" i="7"/>
  <c r="P35" i="7" l="1"/>
  <c r="S35" i="7" s="1"/>
  <c r="O358" i="7"/>
  <c r="AD358" i="7" s="1"/>
  <c r="X35" i="7"/>
  <c r="R358" i="7" l="1"/>
  <c r="L358" i="7" s="1"/>
  <c r="U35" i="7"/>
  <c r="Z36" i="7" s="1"/>
  <c r="AB35" i="7"/>
  <c r="AA35" i="7" s="1"/>
  <c r="Y36" i="7" s="1"/>
  <c r="AC358" i="7" l="1"/>
  <c r="T358" i="7"/>
  <c r="P36" i="7"/>
  <c r="S36" i="7" s="1"/>
  <c r="AB36" i="7" s="1"/>
  <c r="J359" i="7"/>
  <c r="X36" i="7"/>
  <c r="O359" i="7" l="1"/>
  <c r="AD359" i="7" s="1"/>
  <c r="AA36" i="7"/>
  <c r="U36" i="7"/>
  <c r="Z37" i="7" s="1"/>
  <c r="R359" i="7" l="1"/>
  <c r="L359" i="7" s="1"/>
  <c r="Y37" i="7"/>
  <c r="X37" i="7"/>
  <c r="AC359" i="7" l="1"/>
  <c r="T359" i="7"/>
  <c r="P37" i="7"/>
  <c r="S37" i="7" s="1"/>
  <c r="U37" i="7" s="1"/>
  <c r="Z38" i="7" s="1"/>
  <c r="J360" i="7"/>
  <c r="AA37" i="7" l="1"/>
  <c r="Y38" i="7" s="1"/>
  <c r="AB37" i="7"/>
  <c r="O360" i="7"/>
  <c r="AD360" i="7" s="1"/>
  <c r="X38" i="7"/>
  <c r="R360" i="7" l="1"/>
  <c r="L360" i="7" s="1"/>
  <c r="P38" i="7"/>
  <c r="S38" i="7" s="1"/>
  <c r="U38" i="7" s="1"/>
  <c r="Z39" i="7" s="1"/>
  <c r="AC360" i="7" l="1"/>
  <c r="T360" i="7"/>
  <c r="AB38" i="7"/>
  <c r="AA38" i="7"/>
  <c r="Y39" i="7" s="1"/>
  <c r="J361" i="7"/>
  <c r="X39" i="7"/>
  <c r="P39" i="7" l="1"/>
  <c r="S39" i="7" s="1"/>
  <c r="O361" i="7"/>
  <c r="AD361" i="7" s="1"/>
  <c r="R361" i="7" l="1"/>
  <c r="L361" i="7" s="1"/>
  <c r="U39" i="7"/>
  <c r="Z40" i="7" s="1"/>
  <c r="AA39" i="7"/>
  <c r="Y40" i="7" s="1"/>
  <c r="AB39" i="7"/>
  <c r="T361" i="7"/>
  <c r="AC361" i="7" l="1"/>
  <c r="P40" i="7"/>
  <c r="S40" i="7" s="1"/>
  <c r="U40" i="7" s="1"/>
  <c r="J362" i="7"/>
  <c r="X40" i="7"/>
  <c r="Z41" i="7" l="1"/>
  <c r="AB40" i="7"/>
  <c r="AA40" i="7" s="1"/>
  <c r="Y41" i="7" s="1"/>
  <c r="O362" i="7"/>
  <c r="AD362" i="7" s="1"/>
  <c r="R362" i="7" l="1"/>
  <c r="L362" i="7" s="1"/>
  <c r="P41" i="7"/>
  <c r="S41" i="7" s="1"/>
  <c r="X41" i="7"/>
  <c r="AC362" i="7" l="1"/>
  <c r="T362" i="7"/>
  <c r="U41" i="7"/>
  <c r="Z42" i="7" s="1"/>
  <c r="AB41" i="7"/>
  <c r="AA41" i="7" s="1"/>
  <c r="Y42" i="7" s="1"/>
  <c r="J363" i="7"/>
  <c r="P42" i="7" l="1"/>
  <c r="S42" i="7" s="1"/>
  <c r="O363" i="7"/>
  <c r="AD363" i="7" s="1"/>
  <c r="X42" i="7"/>
  <c r="R363" i="7" l="1"/>
  <c r="L363" i="7" s="1"/>
  <c r="AB42" i="7"/>
  <c r="AA42" i="7" s="1"/>
  <c r="Y43" i="7" s="1"/>
  <c r="U42" i="7"/>
  <c r="Z43" i="7" s="1"/>
  <c r="AC363" i="7" l="1"/>
  <c r="T363" i="7"/>
  <c r="P43" i="7"/>
  <c r="S43" i="7" s="1"/>
  <c r="J364" i="7"/>
  <c r="X43" i="7"/>
  <c r="AB43" i="7" l="1"/>
  <c r="AA43" i="7" s="1"/>
  <c r="Y44" i="7" s="1"/>
  <c r="U43" i="7"/>
  <c r="Z44" i="7" s="1"/>
  <c r="O364" i="7"/>
  <c r="AD364" i="7" s="1"/>
  <c r="R364" i="7" l="1"/>
  <c r="L364" i="7" s="1"/>
  <c r="P44" i="7"/>
  <c r="S44" i="7" s="1"/>
  <c r="X44" i="7"/>
  <c r="U44" i="7" l="1"/>
  <c r="Z45" i="7" s="1"/>
  <c r="AB44" i="7"/>
  <c r="AA44" i="7" s="1"/>
  <c r="Y45" i="7" s="1"/>
  <c r="T364" i="7"/>
  <c r="AC364" i="7"/>
  <c r="P45" i="7" l="1"/>
  <c r="S45" i="7" s="1"/>
  <c r="U45" i="7" s="1"/>
  <c r="J365" i="7"/>
  <c r="X45" i="7"/>
  <c r="AB45" i="7" l="1"/>
  <c r="AA45" i="7" s="1"/>
  <c r="Y46" i="7" s="1"/>
  <c r="O365" i="7"/>
  <c r="AD365" i="7" s="1"/>
  <c r="Z46" i="7"/>
  <c r="R365" i="7" l="1"/>
  <c r="L365" i="7" s="1"/>
  <c r="P46" i="7"/>
  <c r="S46" i="7" s="1"/>
  <c r="AA46" i="7" l="1"/>
  <c r="Y47" i="7" s="1"/>
  <c r="U46" i="7"/>
  <c r="AB46" i="7"/>
  <c r="T365" i="7"/>
  <c r="AC365" i="7"/>
  <c r="X46" i="7"/>
  <c r="J366" i="7" l="1"/>
  <c r="P47" i="7"/>
  <c r="S47" i="7" s="1"/>
  <c r="Z47" i="7"/>
  <c r="X47" i="7" s="1"/>
  <c r="AB47" i="7" l="1"/>
  <c r="O366" i="7"/>
  <c r="AD366" i="7" s="1"/>
  <c r="AA47" i="7"/>
  <c r="U47" i="7"/>
  <c r="R366" i="7" l="1"/>
  <c r="L366" i="7" s="1"/>
  <c r="Y48" i="7"/>
  <c r="Z48" i="7"/>
  <c r="P48" i="7" l="1"/>
  <c r="S48" i="7" s="1"/>
  <c r="T366" i="7"/>
  <c r="AC366" i="7"/>
  <c r="X48" i="7"/>
  <c r="AB48" i="7" l="1"/>
  <c r="AA48" i="7"/>
  <c r="Y49" i="7" s="1"/>
  <c r="U48" i="7"/>
  <c r="Z49" i="7" s="1"/>
  <c r="J367" i="7"/>
  <c r="P49" i="7" l="1"/>
  <c r="S49" i="7" s="1"/>
  <c r="O367" i="7"/>
  <c r="AD367" i="7" s="1"/>
  <c r="R367" i="7" l="1"/>
  <c r="L367" i="7" s="1"/>
  <c r="U49" i="7"/>
  <c r="AB49" i="7"/>
  <c r="AA49" i="7" s="1"/>
  <c r="Y50" i="7" s="1"/>
  <c r="X49" i="7"/>
  <c r="AC367" i="7" l="1"/>
  <c r="T367" i="7"/>
  <c r="Z50" i="7"/>
  <c r="J368" i="7"/>
  <c r="P50" i="7"/>
  <c r="S50" i="7" s="1"/>
  <c r="AB50" i="7" l="1"/>
  <c r="O368" i="7"/>
  <c r="AD368" i="7" s="1"/>
  <c r="AA50" i="7"/>
  <c r="U50" i="7"/>
  <c r="R368" i="7" l="1"/>
  <c r="L368" i="7" s="1"/>
  <c r="Y51" i="7"/>
  <c r="X50" i="7"/>
  <c r="Z51" i="7" s="1"/>
  <c r="AC368" i="7" l="1"/>
  <c r="T368" i="7"/>
  <c r="J369" i="7"/>
  <c r="P51" i="7"/>
  <c r="S51" i="7" s="1"/>
  <c r="O369" i="7" l="1"/>
  <c r="AD369" i="7" s="1"/>
  <c r="AB51" i="7"/>
  <c r="R369" i="7" l="1"/>
  <c r="L369" i="7" s="1"/>
  <c r="AA51" i="7"/>
  <c r="U51" i="7"/>
  <c r="X51" i="7"/>
  <c r="AC369" i="7" l="1"/>
  <c r="T369" i="7"/>
  <c r="J370" i="7"/>
  <c r="Y52" i="7"/>
  <c r="Z52" i="7"/>
  <c r="P52" i="7" l="1"/>
  <c r="S52" i="7" s="1"/>
  <c r="U52" i="7" s="1"/>
  <c r="O370" i="7"/>
  <c r="AD370" i="7" s="1"/>
  <c r="R370" i="7" l="1"/>
  <c r="L370" i="7" s="1"/>
  <c r="AB52" i="7"/>
  <c r="AA52" i="7" s="1"/>
  <c r="Y53" i="7" s="1"/>
  <c r="X52" i="7"/>
  <c r="Z53" i="7" s="1"/>
  <c r="T370" i="7" l="1"/>
  <c r="AC370" i="7"/>
  <c r="J371" i="7"/>
  <c r="P53" i="7"/>
  <c r="S53" i="7" s="1"/>
  <c r="O371" i="7" l="1"/>
  <c r="AD371" i="7" s="1"/>
  <c r="AB53" i="7"/>
  <c r="R371" i="7" l="1"/>
  <c r="L371" i="7" s="1"/>
  <c r="AA53" i="7"/>
  <c r="U53" i="7"/>
  <c r="X53" i="7"/>
  <c r="AC371" i="7" l="1"/>
  <c r="T371" i="7"/>
  <c r="J372" i="7"/>
  <c r="Y54" i="7"/>
  <c r="Z54" i="7"/>
  <c r="P54" i="7" l="1"/>
  <c r="S54" i="7" s="1"/>
  <c r="U54" i="7" s="1"/>
  <c r="O372" i="7"/>
  <c r="AD372" i="7" s="1"/>
  <c r="R372" i="7" l="1"/>
  <c r="L372" i="7" s="1"/>
  <c r="AB54" i="7"/>
  <c r="AA54" i="7" s="1"/>
  <c r="Y55" i="7" s="1"/>
  <c r="X54" i="7"/>
  <c r="Z55" i="7" s="1"/>
  <c r="T372" i="7" l="1"/>
  <c r="AC372" i="7"/>
  <c r="J373" i="7"/>
  <c r="P55" i="7"/>
  <c r="S55" i="7" s="1"/>
  <c r="O373" i="7" l="1"/>
  <c r="AD373" i="7" s="1"/>
  <c r="AB55" i="7"/>
  <c r="R373" i="7" l="1"/>
  <c r="L373" i="7" s="1"/>
  <c r="AA55" i="7"/>
  <c r="U55" i="7"/>
  <c r="X55" i="7"/>
  <c r="AC373" i="7" l="1"/>
  <c r="T373" i="7"/>
  <c r="L374" i="7" s="1"/>
  <c r="J374" i="7"/>
  <c r="R374" i="7" s="1"/>
  <c r="Y56" i="7"/>
  <c r="Z56" i="7"/>
  <c r="P56" i="7" l="1"/>
  <c r="S56" i="7" s="1"/>
  <c r="U56" i="7" s="1"/>
  <c r="O374" i="7"/>
  <c r="AD374" i="7" s="1"/>
  <c r="AB56" i="7" l="1"/>
  <c r="AA56" i="7" s="1"/>
  <c r="Y57" i="7" s="1"/>
  <c r="T374" i="7"/>
  <c r="L375" i="7" s="1"/>
  <c r="AC374" i="7"/>
  <c r="X56" i="7"/>
  <c r="Z57" i="7" s="1"/>
  <c r="J375" i="7" l="1"/>
  <c r="P57" i="7"/>
  <c r="S57" i="7" s="1"/>
  <c r="O375" i="7" l="1"/>
  <c r="AD375" i="7" s="1"/>
  <c r="R375" i="7"/>
  <c r="AC375" i="7" s="1"/>
  <c r="AB57" i="7"/>
  <c r="T375" i="7" l="1"/>
  <c r="L376" i="7" s="1"/>
  <c r="J376" i="7"/>
  <c r="AA57" i="7"/>
  <c r="U57" i="7"/>
  <c r="X57" i="7"/>
  <c r="O376" i="7" l="1"/>
  <c r="AD376" i="7" s="1"/>
  <c r="R376" i="7"/>
  <c r="AC376" i="7" s="1"/>
  <c r="J377" i="7" s="1"/>
  <c r="Y58" i="7"/>
  <c r="Z58" i="7"/>
  <c r="T376" i="7" l="1"/>
  <c r="L377" i="7" s="1"/>
  <c r="P58" i="7"/>
  <c r="S58" i="7" s="1"/>
  <c r="AB58" i="7" s="1"/>
  <c r="R377" i="7" l="1"/>
  <c r="T377" i="7" s="1"/>
  <c r="L378" i="7" s="1"/>
  <c r="O377" i="7"/>
  <c r="AD377" i="7" s="1"/>
  <c r="U58" i="7"/>
  <c r="AA58" i="7"/>
  <c r="X58" i="7"/>
  <c r="AC377" i="7" l="1"/>
  <c r="J378" i="7" s="1"/>
  <c r="R378" i="7" s="1"/>
  <c r="T378" i="7" s="1"/>
  <c r="L379" i="7" s="1"/>
  <c r="Z59" i="7"/>
  <c r="Y59" i="7"/>
  <c r="O378" i="7" l="1"/>
  <c r="P59" i="7"/>
  <c r="S59" i="7" s="1"/>
  <c r="U59" i="7" s="1"/>
  <c r="AC378" i="7" l="1"/>
  <c r="J379" i="7" s="1"/>
  <c r="R379" i="7" s="1"/>
  <c r="K9" i="7" s="1"/>
  <c r="K11" i="7" s="1"/>
  <c r="AD378" i="7"/>
  <c r="K7" i="7"/>
  <c r="AV2" i="6" s="1"/>
  <c r="AV4" i="6" s="1"/>
  <c r="K14" i="7"/>
  <c r="AA59" i="7"/>
  <c r="Y60" i="7" s="1"/>
  <c r="AB59" i="7"/>
  <c r="X59" i="7"/>
  <c r="Z60" i="7" s="1"/>
  <c r="T379" i="7" l="1"/>
  <c r="AC379" i="7"/>
  <c r="O379" i="7"/>
  <c r="K8" i="7" s="1"/>
  <c r="AA32" i="6" s="1"/>
  <c r="AA26" i="6"/>
  <c r="P60" i="7"/>
  <c r="K12" i="7" l="1"/>
  <c r="K13" i="7" s="1"/>
  <c r="AD379" i="7"/>
  <c r="S60" i="7"/>
  <c r="AB60" i="7" s="1"/>
  <c r="AA60" i="7" l="1"/>
  <c r="Y61" i="7" s="1"/>
  <c r="U60" i="7"/>
  <c r="X60" i="7"/>
  <c r="Z61" i="7" l="1"/>
  <c r="P61" i="7"/>
  <c r="S61" i="7" s="1"/>
  <c r="AB61" i="7" l="1"/>
  <c r="AA61" i="7" l="1"/>
  <c r="U61" i="7"/>
  <c r="X61" i="7"/>
  <c r="Z62" i="7" l="1"/>
  <c r="Y62" i="7"/>
  <c r="P62" i="7" l="1"/>
  <c r="S62" i="7" s="1"/>
  <c r="AB62" i="7" s="1"/>
  <c r="U62" i="7" l="1"/>
  <c r="AA62" i="7"/>
  <c r="Y63" i="7" s="1"/>
  <c r="X62" i="7"/>
  <c r="Z63" i="7" l="1"/>
  <c r="P63" i="7"/>
  <c r="S63" i="7" s="1"/>
  <c r="AB63" i="7" l="1"/>
  <c r="AA63" i="7" l="1"/>
  <c r="U63" i="7"/>
  <c r="X63" i="7"/>
  <c r="Z64" i="7" l="1"/>
  <c r="Y64" i="7"/>
  <c r="P64" i="7" l="1"/>
  <c r="S64" i="7" s="1"/>
  <c r="U64" i="7" s="1"/>
  <c r="AB64" i="7" l="1"/>
  <c r="AA64" i="7" s="1"/>
  <c r="Y65" i="7" s="1"/>
  <c r="X64" i="7"/>
  <c r="P65" i="7" l="1"/>
  <c r="S65" i="7" s="1"/>
  <c r="Z65" i="7"/>
  <c r="AB65" i="7" l="1"/>
  <c r="AA65" i="7"/>
  <c r="U65" i="7"/>
  <c r="Y66" i="7" l="1"/>
  <c r="X65" i="7"/>
  <c r="Z66" i="7" s="1"/>
  <c r="P66" i="7" l="1"/>
  <c r="S66" i="7" l="1"/>
  <c r="AB66" i="7" s="1"/>
  <c r="U66" i="7" l="1"/>
  <c r="AA66" i="7"/>
  <c r="Y67" i="7" s="1"/>
  <c r="X66" i="7"/>
  <c r="Z67" i="7" l="1"/>
  <c r="P67" i="7"/>
  <c r="S67" i="7" s="1"/>
  <c r="AB67" i="7" l="1"/>
  <c r="U67" i="7" l="1"/>
  <c r="AA67" i="7"/>
  <c r="X67" i="7"/>
  <c r="Z68" i="7" l="1"/>
  <c r="Y68" i="7"/>
  <c r="P68" i="7" l="1"/>
  <c r="S68" i="7" s="1"/>
  <c r="AB68" i="7" s="1"/>
  <c r="AA68" i="7" l="1"/>
  <c r="U68" i="7"/>
  <c r="X68" i="7"/>
  <c r="Y69" i="7" l="1"/>
  <c r="Z69" i="7"/>
  <c r="P69" i="7" l="1"/>
  <c r="S69" i="7" s="1"/>
  <c r="AB69" i="7" s="1"/>
  <c r="AA69" i="7" l="1"/>
  <c r="U69" i="7"/>
  <c r="X69" i="7"/>
  <c r="Z70" i="7" l="1"/>
  <c r="Y70" i="7"/>
  <c r="P70" i="7" l="1"/>
  <c r="S70" i="7" s="1"/>
  <c r="AB70" i="7" s="1"/>
  <c r="AA70" i="7" l="1"/>
  <c r="U70" i="7"/>
  <c r="X70" i="7"/>
  <c r="Y71" i="7" l="1"/>
  <c r="Z71" i="7"/>
  <c r="P71" i="7" l="1"/>
  <c r="S71" i="7" s="1"/>
  <c r="U71" i="7" l="1"/>
  <c r="AB71" i="7"/>
  <c r="AA71" i="7" s="1"/>
  <c r="Y72" i="7" s="1"/>
  <c r="X71" i="7"/>
  <c r="Z72" i="7" l="1"/>
  <c r="P72" i="7"/>
  <c r="S72" i="7" s="1"/>
  <c r="AB72" i="7" l="1"/>
  <c r="U72" i="7" l="1"/>
  <c r="AA72" i="7"/>
  <c r="X72" i="7"/>
  <c r="Y73" i="7" l="1"/>
  <c r="Z73" i="7"/>
  <c r="P73" i="7" l="1"/>
  <c r="S73" i="7" s="1"/>
  <c r="AB73" i="7" s="1"/>
  <c r="U73" i="7" l="1"/>
  <c r="AA73" i="7"/>
  <c r="X73" i="7"/>
  <c r="Y74" i="7" l="1"/>
  <c r="Z74" i="7"/>
  <c r="P74" i="7" l="1"/>
  <c r="S74" i="7" s="1"/>
  <c r="AB74" i="7" s="1"/>
  <c r="AA74" i="7" l="1"/>
  <c r="U74" i="7"/>
  <c r="X74" i="7"/>
  <c r="Y75" i="7" l="1"/>
  <c r="Z75" i="7"/>
  <c r="P75" i="7" l="1"/>
  <c r="S75" i="7" s="1"/>
  <c r="U75" i="7" s="1"/>
  <c r="AB75" i="7" l="1"/>
  <c r="AA75" i="7" s="1"/>
  <c r="Y76" i="7" s="1"/>
  <c r="X75" i="7"/>
  <c r="Z76" i="7" l="1"/>
  <c r="P76" i="7"/>
  <c r="S76" i="7" s="1"/>
  <c r="AB76" i="7" l="1"/>
  <c r="AA76" i="7" l="1"/>
  <c r="U76" i="7"/>
  <c r="X76" i="7"/>
  <c r="Y77" i="7" l="1"/>
  <c r="Z77" i="7"/>
  <c r="P77" i="7" l="1"/>
  <c r="S77" i="7" s="1"/>
  <c r="AB77" i="7" s="1"/>
  <c r="U77" i="7" l="1"/>
  <c r="AA77" i="7"/>
  <c r="X77" i="7"/>
  <c r="Y78" i="7" l="1"/>
  <c r="Z78" i="7"/>
  <c r="P78" i="7" l="1"/>
  <c r="S78" i="7" s="1"/>
  <c r="AB78" i="7" s="1"/>
  <c r="AA78" i="7" l="1"/>
  <c r="U78" i="7"/>
  <c r="X78" i="7"/>
  <c r="Y79" i="7" l="1"/>
  <c r="Z79" i="7"/>
  <c r="P79" i="7" l="1"/>
  <c r="S79" i="7" s="1"/>
  <c r="AB79" i="7" s="1"/>
  <c r="AA79" i="7" l="1"/>
  <c r="U79" i="7"/>
  <c r="X79" i="7"/>
  <c r="Y80" i="7" l="1"/>
  <c r="Z80" i="7"/>
  <c r="P80" i="7" l="1"/>
  <c r="S80" i="7" s="1"/>
  <c r="AB80" i="7" s="1"/>
  <c r="U80" i="7" l="1"/>
  <c r="AA80" i="7"/>
  <c r="X80" i="7"/>
  <c r="Z81" i="7" l="1"/>
  <c r="Y81" i="7"/>
  <c r="P81" i="7" l="1"/>
  <c r="S81" i="7" s="1"/>
  <c r="AB81" i="7" s="1"/>
  <c r="AA81" i="7" l="1"/>
  <c r="U81" i="7"/>
  <c r="X81" i="7"/>
  <c r="Y82" i="7" l="1"/>
  <c r="Z82" i="7"/>
  <c r="P82" i="7" l="1"/>
  <c r="S82" i="7" s="1"/>
  <c r="AB82" i="7" s="1"/>
  <c r="AA82" i="7" l="1"/>
  <c r="U82" i="7"/>
  <c r="X82" i="7"/>
  <c r="Y83" i="7" l="1"/>
  <c r="Z83" i="7"/>
  <c r="P83" i="7" l="1"/>
  <c r="S83" i="7" s="1"/>
  <c r="AB83" i="7" s="1"/>
  <c r="X83" i="7"/>
  <c r="AA83" i="7" l="1"/>
  <c r="U83" i="7"/>
  <c r="Y84" i="7" l="1"/>
  <c r="Z84" i="7"/>
  <c r="P84" i="7" l="1"/>
  <c r="S84" i="7" s="1"/>
  <c r="X84" i="7"/>
  <c r="AB84" i="7" l="1"/>
  <c r="AA84" i="7" s="1"/>
  <c r="Y85" i="7" s="1"/>
  <c r="U84" i="7"/>
  <c r="Z85" i="7" s="1"/>
  <c r="P85" i="7" l="1"/>
  <c r="S85" i="7" s="1"/>
  <c r="X85" i="7"/>
  <c r="AB85" i="7" l="1"/>
  <c r="AA85" i="7" s="1"/>
  <c r="Y86" i="7" s="1"/>
  <c r="U85" i="7"/>
  <c r="Z86" i="7" s="1"/>
  <c r="P86" i="7" l="1"/>
  <c r="S86" i="7" s="1"/>
  <c r="AB86" i="7" s="1"/>
  <c r="AA86" i="7" l="1"/>
  <c r="U86" i="7"/>
  <c r="X86" i="7"/>
  <c r="Y87" i="7" l="1"/>
  <c r="Z87" i="7"/>
  <c r="P87" i="7" l="1"/>
  <c r="S87" i="7" s="1"/>
  <c r="U87" i="7" l="1"/>
  <c r="AB87" i="7"/>
  <c r="AA87" i="7" s="1"/>
  <c r="Y88" i="7" s="1"/>
  <c r="X87" i="7"/>
  <c r="Z88" i="7" l="1"/>
  <c r="P88" i="7"/>
  <c r="S88" i="7" s="1"/>
  <c r="AB88" i="7" l="1"/>
  <c r="AA88" i="7" l="1"/>
  <c r="U88" i="7"/>
  <c r="X88" i="7"/>
  <c r="Y89" i="7" l="1"/>
  <c r="Z89" i="7"/>
  <c r="P89" i="7" l="1"/>
  <c r="S89" i="7" s="1"/>
  <c r="X89" i="7"/>
  <c r="U89" i="7" l="1"/>
  <c r="Z90" i="7" s="1"/>
  <c r="AA89" i="7"/>
  <c r="Y90" i="7" s="1"/>
  <c r="AB89" i="7"/>
  <c r="P90" i="7" l="1"/>
  <c r="S90" i="7" s="1"/>
  <c r="AB90" i="7" s="1"/>
  <c r="U90" i="7" l="1"/>
  <c r="AA90" i="7"/>
  <c r="X90" i="7"/>
  <c r="Y91" i="7" l="1"/>
  <c r="Z91" i="7"/>
  <c r="P91" i="7" l="1"/>
  <c r="S91" i="7" s="1"/>
  <c r="AB91" i="7" s="1"/>
  <c r="AA91" i="7" l="1"/>
  <c r="U91" i="7"/>
  <c r="X91" i="7"/>
  <c r="Y92" i="7" l="1"/>
  <c r="Z92" i="7"/>
  <c r="P92" i="7" l="1"/>
  <c r="S92" i="7" s="1"/>
  <c r="U92" i="7" l="1"/>
  <c r="AB92" i="7"/>
  <c r="AA92" i="7" s="1"/>
  <c r="Y93" i="7" s="1"/>
  <c r="X92" i="7"/>
  <c r="Z93" i="7" l="1"/>
  <c r="P93" i="7"/>
  <c r="S93" i="7" s="1"/>
  <c r="AB93" i="7" l="1"/>
  <c r="AA93" i="7" l="1"/>
  <c r="U93" i="7"/>
  <c r="X93" i="7"/>
  <c r="Y94" i="7" l="1"/>
  <c r="Z94" i="7"/>
  <c r="P94" i="7" l="1"/>
  <c r="S94" i="7" s="1"/>
  <c r="AB94" i="7" s="1"/>
  <c r="AA94" i="7" l="1"/>
  <c r="U94" i="7"/>
  <c r="X94" i="7"/>
  <c r="Y95" i="7" l="1"/>
  <c r="Z95" i="7"/>
  <c r="P95" i="7" l="1"/>
  <c r="S95" i="7" s="1"/>
  <c r="U95" i="7" l="1"/>
  <c r="AB95" i="7"/>
  <c r="AA95" i="7" s="1"/>
  <c r="Y96" i="7" s="1"/>
  <c r="X95" i="7"/>
  <c r="Z96" i="7" l="1"/>
  <c r="P96" i="7"/>
  <c r="S96" i="7" s="1"/>
  <c r="AB96" i="7" l="1"/>
  <c r="AA96" i="7" l="1"/>
  <c r="U96" i="7"/>
  <c r="X96" i="7"/>
  <c r="Y97" i="7" l="1"/>
  <c r="Z97" i="7"/>
  <c r="P97" i="7" l="1"/>
  <c r="S97" i="7" s="1"/>
  <c r="U97" i="7" l="1"/>
  <c r="AB97" i="7"/>
  <c r="AA97" i="7" s="1"/>
  <c r="Y98" i="7" s="1"/>
  <c r="X97" i="7"/>
  <c r="Z98" i="7" l="1"/>
  <c r="P98" i="7"/>
  <c r="S98" i="7" s="1"/>
  <c r="AB98" i="7" l="1"/>
  <c r="AA98" i="7" l="1"/>
  <c r="U98" i="7"/>
  <c r="X98" i="7"/>
  <c r="Y99" i="7" l="1"/>
  <c r="Z99" i="7"/>
  <c r="P99" i="7" l="1"/>
  <c r="S99" i="7" s="1"/>
  <c r="U99" i="7" s="1"/>
  <c r="AB99" i="7" l="1"/>
  <c r="AA99" i="7" s="1"/>
  <c r="Y100" i="7" s="1"/>
  <c r="X99" i="7"/>
  <c r="Z100" i="7" s="1"/>
  <c r="P100" i="7" l="1"/>
  <c r="S100" i="7" l="1"/>
  <c r="U100" i="7" s="1"/>
  <c r="AB100" i="7" l="1"/>
  <c r="AA100" i="7" s="1"/>
  <c r="Y101" i="7" s="1"/>
  <c r="X100" i="7"/>
  <c r="Z101" i="7" s="1"/>
  <c r="P101" i="7" l="1"/>
  <c r="S101" i="7" s="1"/>
  <c r="AB101" i="7" l="1"/>
  <c r="AA101" i="7" l="1"/>
  <c r="U101" i="7"/>
  <c r="X101" i="7"/>
  <c r="Y102" i="7" l="1"/>
  <c r="Z102" i="7"/>
  <c r="P102" i="7" l="1"/>
  <c r="S102" i="7" s="1"/>
  <c r="U102" i="7" l="1"/>
  <c r="AB102" i="7"/>
  <c r="AA102" i="7" s="1"/>
  <c r="Y103" i="7" s="1"/>
  <c r="X102" i="7"/>
  <c r="Z103" i="7" l="1"/>
  <c r="P103" i="7"/>
  <c r="S103" i="7" s="1"/>
  <c r="AB103" i="7" l="1"/>
  <c r="AA103" i="7" l="1"/>
  <c r="U103" i="7"/>
  <c r="X103" i="7"/>
  <c r="Z104" i="7" l="1"/>
  <c r="Y104" i="7"/>
  <c r="P104" i="7" l="1"/>
  <c r="S104" i="7" s="1"/>
  <c r="AB104" i="7" s="1"/>
  <c r="AA104" i="7" l="1"/>
  <c r="U104" i="7"/>
  <c r="X104" i="7"/>
  <c r="Y105" i="7" l="1"/>
  <c r="Z105" i="7"/>
  <c r="P105" i="7" l="1"/>
  <c r="S105" i="7" s="1"/>
  <c r="U105" i="7" s="1"/>
  <c r="AA105" i="7" l="1"/>
  <c r="Y106" i="7" s="1"/>
  <c r="AB105" i="7"/>
  <c r="X105" i="7"/>
  <c r="Z106" i="7" l="1"/>
  <c r="P106" i="7"/>
  <c r="S106" i="7" s="1"/>
  <c r="AB106" i="7" l="1"/>
  <c r="AA106" i="7" l="1"/>
  <c r="U106" i="7"/>
  <c r="X106" i="7"/>
  <c r="Y107" i="7" l="1"/>
  <c r="Z107" i="7"/>
  <c r="P107" i="7" l="1"/>
  <c r="S107" i="7" s="1"/>
  <c r="AB107" i="7" s="1"/>
  <c r="AA107" i="7" l="1"/>
  <c r="U107" i="7"/>
  <c r="X107" i="7"/>
  <c r="Y108" i="7" l="1"/>
  <c r="Z108" i="7"/>
  <c r="P108" i="7" l="1"/>
  <c r="S108" i="7" s="1"/>
  <c r="U108" i="7" l="1"/>
  <c r="AB108" i="7"/>
  <c r="AA108" i="7"/>
  <c r="Y109" i="7" s="1"/>
  <c r="X108" i="7"/>
  <c r="Z109" i="7" l="1"/>
  <c r="P109" i="7"/>
  <c r="S109" i="7" s="1"/>
  <c r="AB109" i="7" l="1"/>
  <c r="AA109" i="7" l="1"/>
  <c r="U109" i="7"/>
  <c r="X109" i="7"/>
  <c r="Z110" i="7" l="1"/>
  <c r="Y110" i="7"/>
  <c r="P110" i="7" l="1"/>
  <c r="S110" i="7" s="1"/>
  <c r="AB110" i="7" s="1"/>
  <c r="AA110" i="7" l="1"/>
  <c r="U110" i="7"/>
  <c r="X110" i="7"/>
  <c r="Z111" i="7" l="1"/>
  <c r="Y111" i="7"/>
  <c r="P111" i="7" l="1"/>
  <c r="S111" i="7" s="1"/>
  <c r="AB111" i="7" s="1"/>
  <c r="AA111" i="7" l="1"/>
  <c r="U111" i="7"/>
  <c r="X111" i="7"/>
  <c r="Y112" i="7" l="1"/>
  <c r="Z112" i="7"/>
  <c r="P112" i="7" l="1"/>
  <c r="S112" i="7" s="1"/>
  <c r="U112" i="7" l="1"/>
  <c r="AB112" i="7"/>
  <c r="AA112" i="7" s="1"/>
  <c r="Y113" i="7" s="1"/>
  <c r="X112" i="7"/>
  <c r="Z113" i="7" l="1"/>
  <c r="P113" i="7"/>
  <c r="S113" i="7" l="1"/>
  <c r="AB113" i="7" s="1"/>
  <c r="AA113" i="7" l="1"/>
  <c r="Y114" i="7" s="1"/>
  <c r="U113" i="7"/>
  <c r="X113" i="7"/>
  <c r="Z114" i="7" l="1"/>
  <c r="P114" i="7"/>
  <c r="S114" i="7" s="1"/>
  <c r="AB114" i="7" l="1"/>
  <c r="AA114" i="7" s="1"/>
  <c r="U114" i="7"/>
  <c r="Y115" i="7" l="1"/>
  <c r="X114" i="7"/>
  <c r="Z115" i="7" l="1"/>
  <c r="P115" i="7"/>
  <c r="S115" i="7" s="1"/>
  <c r="AB115" i="7" l="1"/>
  <c r="AA115" i="7" l="1"/>
  <c r="U115" i="7"/>
  <c r="X115" i="7"/>
  <c r="Y116" i="7" l="1"/>
  <c r="Z116" i="7"/>
  <c r="P116" i="7" l="1"/>
  <c r="S116" i="7" s="1"/>
  <c r="X116" i="7"/>
  <c r="U116" i="7" l="1"/>
  <c r="Z117" i="7" s="1"/>
  <c r="AB116" i="7"/>
  <c r="AA116" i="7" s="1"/>
  <c r="Y117" i="7" s="1"/>
  <c r="P117" i="7" l="1"/>
  <c r="S117" i="7" s="1"/>
  <c r="X117" i="7"/>
  <c r="U117" i="7" l="1"/>
  <c r="Z118" i="7" s="1"/>
  <c r="AB117" i="7"/>
  <c r="AA117" i="7" s="1"/>
  <c r="Y118" i="7" s="1"/>
  <c r="P118" i="7" l="1"/>
  <c r="S118" i="7" s="1"/>
  <c r="U118" i="7" s="1"/>
  <c r="AB118" i="7" l="1"/>
  <c r="AA118" i="7" s="1"/>
  <c r="Y119" i="7" s="1"/>
  <c r="X118" i="7"/>
  <c r="Z119" i="7" s="1"/>
  <c r="P119" i="7" l="1"/>
  <c r="S119" i="7" s="1"/>
  <c r="AB119" i="7" l="1"/>
  <c r="AA119" i="7" l="1"/>
  <c r="U119" i="7"/>
  <c r="X119" i="7"/>
  <c r="Y120" i="7" l="1"/>
  <c r="Z120" i="7"/>
  <c r="P120" i="7" l="1"/>
  <c r="S120" i="7" s="1"/>
  <c r="U120" i="7" s="1"/>
  <c r="AB120" i="7" l="1"/>
  <c r="AA120" i="7" s="1"/>
  <c r="Y121" i="7" s="1"/>
  <c r="X120" i="7"/>
  <c r="Z121" i="7" s="1"/>
  <c r="P121" i="7" l="1"/>
  <c r="S121" i="7" s="1"/>
  <c r="AB121" i="7" l="1"/>
  <c r="AA121" i="7" l="1"/>
  <c r="U121" i="7"/>
  <c r="X121" i="7"/>
  <c r="Y122" i="7" l="1"/>
  <c r="Z122" i="7"/>
  <c r="P122" i="7" l="1"/>
  <c r="S122" i="7" s="1"/>
  <c r="AB122" i="7" s="1"/>
  <c r="AA122" i="7" l="1"/>
  <c r="U122" i="7"/>
  <c r="X122" i="7"/>
  <c r="Y123" i="7" l="1"/>
  <c r="Z123" i="7"/>
  <c r="P123" i="7" l="1"/>
  <c r="S123" i="7" s="1"/>
  <c r="AB123" i="7" s="1"/>
  <c r="AA123" i="7" l="1"/>
  <c r="U123" i="7"/>
  <c r="X123" i="7"/>
  <c r="Y124" i="7" l="1"/>
  <c r="Z124" i="7"/>
  <c r="P124" i="7" l="1"/>
  <c r="S124" i="7" s="1"/>
  <c r="U124" i="7" l="1"/>
  <c r="AB124" i="7"/>
  <c r="AA124" i="7" s="1"/>
  <c r="Y125" i="7" s="1"/>
  <c r="X124" i="7"/>
  <c r="Z125" i="7" l="1"/>
  <c r="P125" i="7"/>
  <c r="S125" i="7" s="1"/>
  <c r="AB125" i="7" l="1"/>
  <c r="AA125" i="7" l="1"/>
  <c r="U125" i="7"/>
  <c r="X125" i="7"/>
  <c r="Z126" i="7" l="1"/>
  <c r="Y126" i="7"/>
  <c r="P126" i="7" l="1"/>
  <c r="S126" i="7" s="1"/>
  <c r="U126" i="7" l="1"/>
  <c r="AB126" i="7"/>
  <c r="AA126" i="7" s="1"/>
  <c r="Y127" i="7" s="1"/>
  <c r="X126" i="7"/>
  <c r="Z127" i="7" l="1"/>
  <c r="P127" i="7"/>
  <c r="S127" i="7" s="1"/>
  <c r="AB127" i="7" l="1"/>
  <c r="AA127" i="7" l="1"/>
  <c r="U127" i="7"/>
  <c r="X127" i="7"/>
  <c r="Y128" i="7" l="1"/>
  <c r="Z128" i="7"/>
  <c r="P128" i="7" l="1"/>
  <c r="S128" i="7" s="1"/>
  <c r="AB128" i="7" s="1"/>
  <c r="AA128" i="7" l="1"/>
  <c r="U128" i="7"/>
  <c r="X128" i="7"/>
  <c r="Y129" i="7" l="1"/>
  <c r="Z129" i="7"/>
  <c r="P129" i="7" l="1"/>
  <c r="S129" i="7" s="1"/>
  <c r="AB129" i="7" s="1"/>
  <c r="AA129" i="7" l="1"/>
  <c r="U129" i="7"/>
  <c r="X129" i="7"/>
  <c r="Y130" i="7" l="1"/>
  <c r="Z130" i="7"/>
  <c r="P130" i="7" l="1"/>
  <c r="S130" i="7" s="1"/>
  <c r="AB130" i="7" s="1"/>
  <c r="AA130" i="7" l="1"/>
  <c r="Y131" i="7" s="1"/>
  <c r="U130" i="7"/>
  <c r="X130" i="7"/>
  <c r="Z131" i="7" l="1"/>
  <c r="P131" i="7"/>
  <c r="S131" i="7" s="1"/>
  <c r="AB131" i="7" l="1"/>
  <c r="AA131" i="7" l="1"/>
  <c r="U131" i="7"/>
  <c r="X131" i="7"/>
  <c r="Y132" i="7" l="1"/>
  <c r="Z132" i="7"/>
  <c r="P132" i="7" l="1"/>
  <c r="S132" i="7" s="1"/>
  <c r="U132" i="7" l="1"/>
  <c r="AB132" i="7"/>
  <c r="AA132" i="7"/>
  <c r="Y133" i="7" s="1"/>
  <c r="X132" i="7"/>
  <c r="Z133" i="7" l="1"/>
  <c r="P133" i="7"/>
  <c r="S133" i="7" s="1"/>
  <c r="AB133" i="7" l="1"/>
  <c r="AA133" i="7" s="1"/>
  <c r="U133" i="7"/>
  <c r="Y134" i="7" l="1"/>
  <c r="X133" i="7"/>
  <c r="Z134" i="7" s="1"/>
  <c r="P134" i="7" l="1"/>
  <c r="S134" i="7" s="1"/>
  <c r="AB134" i="7" l="1"/>
  <c r="AA134" i="7" s="1"/>
  <c r="U134" i="7"/>
  <c r="Y135" i="7" l="1"/>
  <c r="X134" i="7"/>
  <c r="Z135" i="7" s="1"/>
  <c r="P135" i="7" l="1"/>
  <c r="S135" i="7" s="1"/>
  <c r="AB135" i="7" l="1"/>
  <c r="AA135" i="7" l="1"/>
  <c r="U135" i="7"/>
  <c r="X135" i="7"/>
  <c r="Y136" i="7" l="1"/>
  <c r="Z136" i="7"/>
  <c r="P136" i="7" l="1"/>
  <c r="S136" i="7" s="1"/>
  <c r="U136" i="7" s="1"/>
  <c r="AB136" i="7" l="1"/>
  <c r="AA136" i="7" s="1"/>
  <c r="Y137" i="7" s="1"/>
  <c r="X136" i="7"/>
  <c r="Z137" i="7" l="1"/>
  <c r="P137" i="7"/>
  <c r="S137" i="7" l="1"/>
  <c r="AB137" i="7" s="1"/>
  <c r="AA137" i="7" l="1"/>
  <c r="Y138" i="7" s="1"/>
  <c r="U137" i="7"/>
  <c r="X137" i="7"/>
  <c r="P138" i="7" l="1"/>
  <c r="Z138" i="7"/>
  <c r="S138" i="7" l="1"/>
  <c r="AB138" i="7" s="1"/>
  <c r="AA138" i="7" l="1"/>
  <c r="Y139" i="7" s="1"/>
  <c r="U138" i="7"/>
  <c r="X138" i="7"/>
  <c r="Z139" i="7" l="1"/>
  <c r="P139" i="7"/>
  <c r="S139" i="7" s="1"/>
  <c r="AB139" i="7" l="1"/>
  <c r="AA139" i="7" l="1"/>
  <c r="U139" i="7"/>
  <c r="X139" i="7"/>
  <c r="Y140" i="7" l="1"/>
  <c r="Z140" i="7"/>
  <c r="P140" i="7" l="1"/>
  <c r="S140" i="7" s="1"/>
  <c r="AB140" i="7" s="1"/>
  <c r="AA140" i="7" l="1"/>
  <c r="U140" i="7"/>
  <c r="X140" i="7"/>
  <c r="Z141" i="7" l="1"/>
  <c r="Y141" i="7"/>
  <c r="P141" i="7" l="1"/>
  <c r="S141" i="7" s="1"/>
  <c r="AB141" i="7" s="1"/>
  <c r="AA141" i="7" l="1"/>
  <c r="U141" i="7"/>
  <c r="X141" i="7"/>
  <c r="Y142" i="7" l="1"/>
  <c r="Z142" i="7"/>
  <c r="P142" i="7" l="1"/>
  <c r="S142" i="7" s="1"/>
  <c r="U142" i="7" s="1"/>
  <c r="AB142" i="7" l="1"/>
  <c r="AA142" i="7" s="1"/>
  <c r="Y143" i="7" s="1"/>
  <c r="X142" i="7"/>
  <c r="Z143" i="7" l="1"/>
  <c r="P143" i="7"/>
  <c r="S143" i="7" s="1"/>
  <c r="AB143" i="7" l="1"/>
  <c r="AA143" i="7" l="1"/>
  <c r="U143" i="7"/>
  <c r="X143" i="7"/>
  <c r="Y144" i="7" l="1"/>
  <c r="Z144" i="7"/>
  <c r="P144" i="7" l="1"/>
  <c r="S144" i="7" s="1"/>
  <c r="AB144" i="7" s="1"/>
  <c r="AA144" i="7" l="1"/>
  <c r="U144" i="7"/>
  <c r="X144" i="7"/>
  <c r="Y145" i="7" l="1"/>
  <c r="Z145" i="7"/>
  <c r="P145" i="7" l="1"/>
  <c r="S145" i="7" s="1"/>
  <c r="AB145" i="7" s="1"/>
  <c r="AA145" i="7" l="1"/>
  <c r="U145" i="7"/>
  <c r="X145" i="7"/>
  <c r="Y146" i="7" l="1"/>
  <c r="Z146" i="7"/>
  <c r="P146" i="7" l="1"/>
  <c r="S146" i="7" s="1"/>
  <c r="U146" i="7" s="1"/>
  <c r="AA146" i="7" l="1"/>
  <c r="Y147" i="7" s="1"/>
  <c r="AB146" i="7"/>
  <c r="X146" i="7"/>
  <c r="Z147" i="7" l="1"/>
  <c r="P147" i="7"/>
  <c r="S147" i="7" s="1"/>
  <c r="AB147" i="7" l="1"/>
  <c r="AA147" i="7" l="1"/>
  <c r="U147" i="7"/>
  <c r="X147" i="7"/>
  <c r="Y148" i="7" l="1"/>
  <c r="Z148" i="7"/>
  <c r="P148" i="7" l="1"/>
  <c r="S148" i="7" s="1"/>
  <c r="U148" i="7" s="1"/>
  <c r="AB148" i="7" l="1"/>
  <c r="AA148" i="7" s="1"/>
  <c r="Y149" i="7" s="1"/>
  <c r="X148" i="7"/>
  <c r="Z149" i="7" l="1"/>
  <c r="P149" i="7"/>
  <c r="S149" i="7" s="1"/>
  <c r="AB149" i="7" l="1"/>
  <c r="U149" i="7" l="1"/>
  <c r="AA149" i="7"/>
  <c r="X149" i="7"/>
  <c r="Y150" i="7" l="1"/>
  <c r="Z150" i="7"/>
  <c r="P150" i="7" l="1"/>
  <c r="S150" i="7" s="1"/>
  <c r="U150" i="7" s="1"/>
  <c r="AB150" i="7" l="1"/>
  <c r="AA150" i="7" s="1"/>
  <c r="Y151" i="7" s="1"/>
  <c r="X150" i="7"/>
  <c r="P151" i="7" l="1"/>
  <c r="S151" i="7" s="1"/>
  <c r="Z151" i="7"/>
  <c r="AB151" i="7" l="1"/>
  <c r="AA151" i="7" l="1"/>
  <c r="U151" i="7"/>
  <c r="X151" i="7"/>
  <c r="Y152" i="7" l="1"/>
  <c r="Z152" i="7"/>
  <c r="P152" i="7" l="1"/>
  <c r="S152" i="7" s="1"/>
  <c r="AB152" i="7" s="1"/>
  <c r="U152" i="7" l="1"/>
  <c r="AA152" i="7"/>
  <c r="X152" i="7"/>
  <c r="Y153" i="7" l="1"/>
  <c r="Z153" i="7"/>
  <c r="P153" i="7" l="1"/>
  <c r="S153" i="7" s="1"/>
  <c r="AB153" i="7" s="1"/>
  <c r="AA153" i="7" l="1"/>
  <c r="U153" i="7"/>
  <c r="X153" i="7"/>
  <c r="Y154" i="7" l="1"/>
  <c r="Z154" i="7"/>
  <c r="P154" i="7" l="1"/>
  <c r="S154" i="7" s="1"/>
  <c r="AB154" i="7" s="1"/>
  <c r="AA154" i="7" l="1"/>
  <c r="U154" i="7"/>
  <c r="X154" i="7"/>
  <c r="Y155" i="7" l="1"/>
  <c r="Z155" i="7"/>
  <c r="P155" i="7" l="1"/>
  <c r="S155" i="7" s="1"/>
  <c r="AB155" i="7" s="1"/>
  <c r="AA155" i="7" l="1"/>
  <c r="U155" i="7"/>
  <c r="X155" i="7"/>
  <c r="Y156" i="7" l="1"/>
  <c r="Z156" i="7"/>
  <c r="P156" i="7" l="1"/>
  <c r="S156" i="7" s="1"/>
  <c r="U156" i="7" l="1"/>
  <c r="AB156" i="7"/>
  <c r="AA156" i="7" s="1"/>
  <c r="Y157" i="7" s="1"/>
  <c r="X156" i="7"/>
  <c r="Z157" i="7" l="1"/>
  <c r="P157" i="7"/>
  <c r="S157" i="7" s="1"/>
  <c r="AB157" i="7" l="1"/>
  <c r="AA157" i="7" l="1"/>
  <c r="U157" i="7"/>
  <c r="X157" i="7"/>
  <c r="Y158" i="7" l="1"/>
  <c r="Z158" i="7"/>
  <c r="P158" i="7" l="1"/>
  <c r="S158" i="7" s="1"/>
  <c r="U158" i="7" l="1"/>
  <c r="AB158" i="7"/>
  <c r="AA158" i="7" s="1"/>
  <c r="Y159" i="7" s="1"/>
  <c r="X158" i="7"/>
  <c r="Z159" i="7" l="1"/>
  <c r="P159" i="7"/>
  <c r="S159" i="7" s="1"/>
  <c r="AB159" i="7" l="1"/>
  <c r="AA159" i="7" l="1"/>
  <c r="U159" i="7"/>
  <c r="X159" i="7"/>
  <c r="Y160" i="7" l="1"/>
  <c r="Z160" i="7"/>
  <c r="P160" i="7" l="1"/>
  <c r="S160" i="7" s="1"/>
  <c r="U160" i="7" s="1"/>
  <c r="AB160" i="7" l="1"/>
  <c r="AA160" i="7" s="1"/>
  <c r="Y161" i="7" s="1"/>
  <c r="X160" i="7"/>
  <c r="Z161" i="7" l="1"/>
  <c r="P161" i="7"/>
  <c r="S161" i="7" s="1"/>
  <c r="AB161" i="7" l="1"/>
  <c r="AA161" i="7"/>
  <c r="U161" i="7"/>
  <c r="Y162" i="7" l="1"/>
  <c r="X161" i="7"/>
  <c r="Z162" i="7" l="1"/>
  <c r="P162" i="7"/>
  <c r="S162" i="7" s="1"/>
  <c r="AB162" i="7" l="1"/>
  <c r="AA162" i="7" s="1"/>
  <c r="U162" i="7"/>
  <c r="Y163" i="7" l="1"/>
  <c r="X162" i="7"/>
  <c r="Z163" i="7" s="1"/>
  <c r="P163" i="7" l="1"/>
  <c r="S163" i="7" s="1"/>
  <c r="AB163" i="7" l="1"/>
  <c r="AA163" i="7" l="1"/>
  <c r="U163" i="7"/>
  <c r="X163" i="7"/>
  <c r="Y164" i="7" l="1"/>
  <c r="Z164" i="7"/>
  <c r="P164" i="7" l="1"/>
  <c r="S164" i="7" s="1"/>
  <c r="AB164" i="7" s="1"/>
  <c r="AA164" i="7" l="1"/>
  <c r="U164" i="7"/>
  <c r="X164" i="7"/>
  <c r="Y165" i="7" l="1"/>
  <c r="Z165" i="7"/>
  <c r="P165" i="7" l="1"/>
  <c r="S165" i="7" s="1"/>
  <c r="U165" i="7" s="1"/>
  <c r="AB165" i="7" l="1"/>
  <c r="AA165" i="7"/>
  <c r="Y166" i="7" s="1"/>
  <c r="X165" i="7"/>
  <c r="Z166" i="7" l="1"/>
  <c r="P166" i="7"/>
  <c r="S166" i="7" s="1"/>
  <c r="AB166" i="7" l="1"/>
  <c r="AA166" i="7" l="1"/>
  <c r="U166" i="7"/>
  <c r="X166" i="7"/>
  <c r="Y167" i="7" l="1"/>
  <c r="Z167" i="7"/>
  <c r="P167" i="7" l="1"/>
  <c r="S167" i="7" s="1"/>
  <c r="U167" i="7" l="1"/>
  <c r="AB167" i="7"/>
  <c r="AA167" i="7" s="1"/>
  <c r="Y168" i="7" s="1"/>
  <c r="X167" i="7"/>
  <c r="Z168" i="7" l="1"/>
  <c r="P168" i="7"/>
  <c r="S168" i="7" l="1"/>
  <c r="AB168" i="7" s="1"/>
  <c r="AA168" i="7" l="1"/>
  <c r="Y169" i="7" s="1"/>
  <c r="U168" i="7"/>
  <c r="X168" i="7"/>
  <c r="P169" i="7" l="1"/>
  <c r="S169" i="7" s="1"/>
  <c r="Z169" i="7"/>
  <c r="AB169" i="7" l="1"/>
  <c r="AA169" i="7"/>
  <c r="U169" i="7"/>
  <c r="Y170" i="7" l="1"/>
  <c r="X169" i="7"/>
  <c r="Z170" i="7" s="1"/>
  <c r="P170" i="7" l="1"/>
  <c r="S170" i="7" l="1"/>
  <c r="AB170" i="7" s="1"/>
  <c r="U170" i="7" l="1"/>
  <c r="AA170" i="7"/>
  <c r="Y171" i="7" s="1"/>
  <c r="X170" i="7"/>
  <c r="Z171" i="7" l="1"/>
  <c r="P171" i="7"/>
  <c r="S171" i="7" s="1"/>
  <c r="AB171" i="7" l="1"/>
  <c r="X171" i="7"/>
  <c r="AA171" i="7" l="1"/>
  <c r="U171" i="7"/>
  <c r="Z172" i="7" s="1"/>
  <c r="Y172" i="7" l="1"/>
  <c r="X172" i="7"/>
  <c r="P172" i="7" l="1"/>
  <c r="S172" i="7" s="1"/>
  <c r="U172" i="7" l="1"/>
  <c r="Z173" i="7" s="1"/>
  <c r="X173" i="7" s="1"/>
  <c r="AB172" i="7"/>
  <c r="AA172" i="7" s="1"/>
  <c r="Y173" i="7" s="1"/>
  <c r="P173" i="7" l="1"/>
  <c r="S173" i="7" s="1"/>
  <c r="U173" i="7" l="1"/>
  <c r="Z174" i="7" s="1"/>
  <c r="AB173" i="7"/>
  <c r="AA173" i="7" s="1"/>
  <c r="Y174" i="7" s="1"/>
  <c r="P174" i="7" l="1"/>
  <c r="S174" i="7" s="1"/>
  <c r="X174" i="7"/>
  <c r="I27" i="6" l="1"/>
  <c r="I28" i="6" s="1"/>
  <c r="U174" i="7"/>
  <c r="Z175" i="7" s="1"/>
  <c r="AB174" i="7"/>
  <c r="AA174" i="7" s="1"/>
  <c r="Y175" i="7" s="1"/>
  <c r="P175" i="7" l="1"/>
  <c r="S175" i="7" s="1"/>
  <c r="AB175" i="7" s="1"/>
  <c r="AA175" i="7" l="1"/>
  <c r="U175" i="7"/>
  <c r="X175" i="7"/>
  <c r="Y176" i="7" l="1"/>
  <c r="Z176" i="7"/>
  <c r="P176" i="7" l="1"/>
  <c r="S176" i="7" s="1"/>
  <c r="AB176" i="7" s="1"/>
  <c r="AA176" i="7" l="1"/>
  <c r="U176" i="7"/>
  <c r="X176" i="7"/>
  <c r="Y177" i="7" l="1"/>
  <c r="Z177" i="7"/>
  <c r="P177" i="7" l="1"/>
  <c r="S177" i="7" s="1"/>
  <c r="AB177" i="7" s="1"/>
  <c r="X177" i="7"/>
  <c r="AA177" i="7" l="1"/>
  <c r="U177" i="7"/>
  <c r="Z178" i="7" s="1"/>
  <c r="Y178" i="7" l="1"/>
  <c r="X178" i="7"/>
  <c r="P178" i="7" l="1"/>
  <c r="S178" i="7" s="1"/>
  <c r="U178" i="7" l="1"/>
  <c r="Z179" i="7" s="1"/>
  <c r="AB178" i="7"/>
  <c r="AA178" i="7" s="1"/>
  <c r="Y179" i="7" s="1"/>
  <c r="P179" i="7" l="1"/>
  <c r="S179" i="7" s="1"/>
  <c r="X179" i="7"/>
  <c r="U179" i="7" l="1"/>
  <c r="Z180" i="7" s="1"/>
  <c r="AB179" i="7"/>
  <c r="AA179" i="7" s="1"/>
  <c r="Y180" i="7" s="1"/>
  <c r="P180" i="7" l="1"/>
  <c r="S180" i="7" s="1"/>
  <c r="AB180" i="7" s="1"/>
  <c r="AA180" i="7" l="1"/>
  <c r="U180" i="7"/>
  <c r="X180" i="7"/>
  <c r="Y181" i="7" l="1"/>
  <c r="Z181" i="7"/>
  <c r="P181" i="7" l="1"/>
  <c r="S181" i="7" s="1"/>
  <c r="U181" i="7" s="1"/>
  <c r="AB181" i="7" l="1"/>
  <c r="AA181" i="7" s="1"/>
  <c r="Y182" i="7" s="1"/>
  <c r="X181" i="7"/>
  <c r="Z182" i="7" l="1"/>
  <c r="P182" i="7"/>
  <c r="S182" i="7" s="1"/>
  <c r="AB182" i="7" l="1"/>
  <c r="AA182" i="7"/>
  <c r="U182" i="7"/>
  <c r="Y183" i="7" l="1"/>
  <c r="X182" i="7"/>
  <c r="Z183" i="7" s="1"/>
  <c r="P183" i="7" l="1"/>
  <c r="S183" i="7" s="1"/>
  <c r="AB183" i="7" l="1"/>
  <c r="AA183" i="7" l="1"/>
  <c r="U183" i="7"/>
  <c r="X183" i="7"/>
  <c r="Y184" i="7" l="1"/>
  <c r="Z184" i="7"/>
  <c r="P184" i="7" l="1"/>
  <c r="S184" i="7" s="1"/>
  <c r="AB184" i="7" s="1"/>
  <c r="AA184" i="7" l="1"/>
  <c r="U184" i="7"/>
  <c r="X184" i="7"/>
  <c r="Y185" i="7" l="1"/>
  <c r="Z185" i="7"/>
  <c r="I25" i="6" s="1"/>
  <c r="P185" i="7" l="1"/>
  <c r="S185" i="7" s="1"/>
  <c r="U185" i="7" s="1"/>
  <c r="AB185" i="7" l="1"/>
  <c r="AA185" i="7" s="1"/>
  <c r="Y186" i="7" s="1"/>
  <c r="X185" i="7"/>
  <c r="Z186" i="7" l="1"/>
  <c r="P186" i="7"/>
  <c r="S186" i="7" s="1"/>
  <c r="AB186" i="7" l="1"/>
  <c r="X186" i="7"/>
  <c r="AA186" i="7" l="1"/>
  <c r="U186" i="7"/>
  <c r="Y187" i="7" l="1"/>
  <c r="Z187" i="7"/>
  <c r="X187" i="7" s="1"/>
  <c r="P187" i="7" l="1"/>
  <c r="S187" i="7" s="1"/>
  <c r="U187" i="7" l="1"/>
  <c r="Z188" i="7" s="1"/>
  <c r="AB187" i="7"/>
  <c r="AA187" i="7" s="1"/>
  <c r="Y188" i="7" s="1"/>
  <c r="P188" i="7" l="1"/>
  <c r="S188" i="7" s="1"/>
  <c r="U188" i="7" s="1"/>
  <c r="X188" i="7"/>
  <c r="AB188" i="7" l="1"/>
  <c r="AA188" i="7" s="1"/>
  <c r="Y189" i="7" s="1"/>
  <c r="Z189" i="7"/>
  <c r="P189" i="7" l="1"/>
  <c r="S189" i="7" s="1"/>
  <c r="U189" i="7" l="1"/>
  <c r="AB189" i="7"/>
  <c r="AA189" i="7"/>
  <c r="Y190" i="7" s="1"/>
  <c r="X189" i="7"/>
  <c r="Z190" i="7" l="1"/>
  <c r="P190" i="7"/>
  <c r="S190" i="7" s="1"/>
  <c r="AB190" i="7" l="1"/>
  <c r="X190" i="7"/>
  <c r="U190" i="7" l="1"/>
  <c r="Z191" i="7" s="1"/>
  <c r="AA190" i="7"/>
  <c r="Y191" i="7" l="1"/>
  <c r="X191" i="7"/>
  <c r="P191" i="7" l="1"/>
  <c r="S191" i="7" s="1"/>
  <c r="U191" i="7" l="1"/>
  <c r="Z192" i="7" s="1"/>
  <c r="AB191" i="7"/>
  <c r="AA191" i="7" s="1"/>
  <c r="Y192" i="7" s="1"/>
  <c r="P192" i="7" l="1"/>
  <c r="S192" i="7" s="1"/>
  <c r="U192" i="7" s="1"/>
  <c r="X192" i="7"/>
  <c r="AB192" i="7" l="1"/>
  <c r="AA192" i="7" s="1"/>
  <c r="Y193" i="7" s="1"/>
  <c r="Z193" i="7"/>
  <c r="P193" i="7" l="1"/>
  <c r="S193" i="7" s="1"/>
  <c r="U193" i="7" s="1"/>
  <c r="AB193" i="7" l="1"/>
  <c r="AA193" i="7" s="1"/>
  <c r="Y194" i="7" s="1"/>
  <c r="X193" i="7"/>
  <c r="Z194" i="7" s="1"/>
  <c r="P194" i="7" l="1"/>
  <c r="S194" i="7" s="1"/>
  <c r="AB194" i="7" l="1"/>
  <c r="AA194" i="7" l="1"/>
  <c r="U194" i="7"/>
  <c r="X194" i="7"/>
  <c r="Y195" i="7" l="1"/>
  <c r="Z195" i="7"/>
  <c r="P195" i="7" l="1"/>
  <c r="S195" i="7" s="1"/>
  <c r="AB195" i="7" s="1"/>
  <c r="AA195" i="7" l="1"/>
  <c r="U195" i="7"/>
  <c r="X195" i="7"/>
  <c r="Y196" i="7" l="1"/>
  <c r="Z196" i="7"/>
  <c r="P196" i="7" l="1"/>
  <c r="S196" i="7" s="1"/>
  <c r="U196" i="7" l="1"/>
  <c r="AB196" i="7"/>
  <c r="AA196" i="7" s="1"/>
  <c r="Y197" i="7" s="1"/>
  <c r="X196" i="7"/>
  <c r="Z197" i="7" l="1"/>
  <c r="P197" i="7"/>
  <c r="S197" i="7" l="1"/>
  <c r="AB197" i="7" s="1"/>
  <c r="AA197" i="7" l="1"/>
  <c r="Y198" i="7" s="1"/>
  <c r="U197" i="7"/>
  <c r="X197" i="7"/>
  <c r="Z198" i="7" l="1"/>
  <c r="P198" i="7"/>
  <c r="S198" i="7" l="1"/>
  <c r="AB198" i="7" s="1"/>
  <c r="U198" i="7" l="1"/>
  <c r="AA198" i="7"/>
  <c r="Y199" i="7" s="1"/>
  <c r="X198" i="7"/>
  <c r="Z199" i="7" l="1"/>
  <c r="P199" i="7"/>
  <c r="S199" i="7" s="1"/>
  <c r="AB199" i="7" l="1"/>
  <c r="AA199" i="7" l="1"/>
  <c r="U199" i="7"/>
  <c r="X199" i="7"/>
  <c r="Y200" i="7" l="1"/>
  <c r="Z200" i="7"/>
  <c r="P200" i="7" l="1"/>
  <c r="S200" i="7" s="1"/>
  <c r="AB200" i="7" s="1"/>
  <c r="X200" i="7"/>
  <c r="AA200" i="7" l="1"/>
  <c r="U200" i="7"/>
  <c r="Z201" i="7" s="1"/>
  <c r="Y201" i="7" l="1"/>
  <c r="X201" i="7"/>
  <c r="P201" i="7" l="1"/>
  <c r="S201" i="7" s="1"/>
  <c r="U201" i="7" s="1"/>
  <c r="Z202" i="7" s="1"/>
  <c r="AB201" i="7" l="1"/>
  <c r="AA201" i="7" s="1"/>
  <c r="Y202" i="7" s="1"/>
  <c r="P202" i="7" l="1"/>
  <c r="S202" i="7" s="1"/>
  <c r="AB202" i="7" s="1"/>
  <c r="X202" i="7"/>
  <c r="U202" i="7" l="1"/>
  <c r="Z203" i="7" s="1"/>
  <c r="AA202" i="7"/>
  <c r="Y203" i="7" s="1"/>
  <c r="P203" i="7" l="1"/>
  <c r="S203" i="7" s="1"/>
  <c r="AB203" i="7" s="1"/>
  <c r="AA203" i="7" l="1"/>
  <c r="U203" i="7"/>
  <c r="X203" i="7"/>
  <c r="Z204" i="7" l="1"/>
  <c r="Y204" i="7"/>
  <c r="P204" i="7" l="1"/>
  <c r="S204" i="7" s="1"/>
  <c r="AB204" i="7" s="1"/>
  <c r="AA204" i="7" l="1"/>
  <c r="U204" i="7"/>
  <c r="X204" i="7"/>
  <c r="Y205" i="7" l="1"/>
  <c r="Z205" i="7"/>
  <c r="P205" i="7" l="1"/>
  <c r="S205" i="7" s="1"/>
  <c r="AB205" i="7" s="1"/>
  <c r="AA205" i="7" l="1"/>
  <c r="U205" i="7"/>
  <c r="X205" i="7"/>
  <c r="Y206" i="7" l="1"/>
  <c r="Z206" i="7"/>
  <c r="P206" i="7" l="1"/>
  <c r="S206" i="7" s="1"/>
  <c r="AB206" i="7" s="1"/>
  <c r="AA206" i="7" l="1"/>
  <c r="U206" i="7"/>
  <c r="X206" i="7"/>
  <c r="Y207" i="7" l="1"/>
  <c r="Z207" i="7"/>
  <c r="P207" i="7" l="1"/>
  <c r="S207" i="7" s="1"/>
  <c r="AB207" i="7" s="1"/>
  <c r="AA207" i="7" l="1"/>
  <c r="U207" i="7"/>
  <c r="X207" i="7"/>
  <c r="Y208" i="7" l="1"/>
  <c r="Z208" i="7"/>
  <c r="P208" i="7" l="1"/>
  <c r="S208" i="7" s="1"/>
  <c r="AB208" i="7" s="1"/>
  <c r="U208" i="7" l="1"/>
  <c r="AA208" i="7"/>
  <c r="X208" i="7"/>
  <c r="Y209" i="7" l="1"/>
  <c r="Z209" i="7"/>
  <c r="P209" i="7" l="1"/>
  <c r="S209" i="7" s="1"/>
  <c r="AB209" i="7" s="1"/>
  <c r="AA209" i="7" l="1"/>
  <c r="U209" i="7"/>
  <c r="X209" i="7"/>
  <c r="Y210" i="7" l="1"/>
  <c r="Z210" i="7"/>
  <c r="P210" i="7" l="1"/>
  <c r="S210" i="7" s="1"/>
  <c r="U210" i="7" s="1"/>
  <c r="X210" i="7"/>
  <c r="AB210" i="7" l="1"/>
  <c r="AA210" i="7" s="1"/>
  <c r="Y211" i="7" s="1"/>
  <c r="Z211" i="7"/>
  <c r="P211" i="7" l="1"/>
  <c r="S211" i="7" s="1"/>
  <c r="AB211" i="7" s="1"/>
  <c r="X211" i="7"/>
  <c r="AA211" i="7" l="1"/>
  <c r="U211" i="7"/>
  <c r="Z212" i="7" s="1"/>
  <c r="Y212" i="7" l="1"/>
  <c r="X212" i="7"/>
  <c r="P212" i="7" l="1"/>
  <c r="S212" i="7" s="1"/>
  <c r="U212" i="7" s="1"/>
  <c r="Z213" i="7" s="1"/>
  <c r="AB212" i="7" l="1"/>
  <c r="AA212" i="7" s="1"/>
  <c r="Y213" i="7" s="1"/>
  <c r="X213" i="7"/>
  <c r="P213" i="7" l="1"/>
  <c r="S213" i="7" s="1"/>
  <c r="AB213" i="7" l="1"/>
  <c r="AA213" i="7"/>
  <c r="Y214" i="7" s="1"/>
  <c r="U213" i="7"/>
  <c r="Z214" i="7" s="1"/>
  <c r="X214" i="7" s="1"/>
  <c r="P214" i="7" l="1"/>
  <c r="S214" i="7" s="1"/>
  <c r="U214" i="7" s="1"/>
  <c r="Z215" i="7" s="1"/>
  <c r="AB214" i="7" l="1"/>
  <c r="AA214" i="7" s="1"/>
  <c r="Y215" i="7" s="1"/>
  <c r="X215" i="7"/>
  <c r="P215" i="7" l="1"/>
  <c r="S215" i="7" s="1"/>
  <c r="AB215" i="7" s="1"/>
  <c r="U215" i="7" l="1"/>
  <c r="Z216" i="7" s="1"/>
  <c r="AA215" i="7"/>
  <c r="Y216" i="7" s="1"/>
  <c r="P216" i="7" l="1"/>
  <c r="S216" i="7" s="1"/>
  <c r="AB216" i="7" s="1"/>
  <c r="X216" i="7"/>
  <c r="AA216" i="7" l="1"/>
  <c r="Y217" i="7" s="1"/>
  <c r="U216" i="7"/>
  <c r="Z217" i="7" s="1"/>
  <c r="P217" i="7" l="1"/>
  <c r="S217" i="7" s="1"/>
  <c r="AB217" i="7" s="1"/>
  <c r="X217" i="7"/>
  <c r="AA217" i="7" l="1"/>
  <c r="U217" i="7"/>
  <c r="Y218" i="7" l="1"/>
  <c r="Z218" i="7"/>
  <c r="X218" i="7" s="1"/>
  <c r="P218" i="7" l="1"/>
  <c r="S218" i="7" s="1"/>
  <c r="U218" i="7" s="1"/>
  <c r="Z219" i="7" s="1"/>
  <c r="AB218" i="7" l="1"/>
  <c r="AA218" i="7" s="1"/>
  <c r="Y219" i="7" s="1"/>
  <c r="X219" i="7"/>
  <c r="P219" i="7" l="1"/>
  <c r="S219" i="7" s="1"/>
  <c r="U219" i="7" l="1"/>
  <c r="Z220" i="7" s="1"/>
  <c r="X220" i="7" s="1"/>
  <c r="AB219" i="7"/>
  <c r="AA219" i="7" s="1"/>
  <c r="Y220" i="7" s="1"/>
  <c r="P220" i="7" l="1"/>
  <c r="S220" i="7" s="1"/>
  <c r="AB220" i="7" s="1"/>
  <c r="AA220" i="7" l="1"/>
  <c r="Y221" i="7" s="1"/>
  <c r="U220" i="7"/>
  <c r="Z221" i="7" s="1"/>
  <c r="X221" i="7" s="1"/>
  <c r="P221" i="7" l="1"/>
  <c r="S221" i="7" s="1"/>
  <c r="U221" i="7" s="1"/>
  <c r="Z222" i="7" s="1"/>
  <c r="AB221" i="7" l="1"/>
  <c r="AA221" i="7" s="1"/>
  <c r="Y222" i="7" s="1"/>
  <c r="X222" i="7"/>
  <c r="P222" i="7" l="1"/>
  <c r="S222" i="7" s="1"/>
  <c r="U222" i="7" l="1"/>
  <c r="Z223" i="7" s="1"/>
  <c r="X223" i="7" s="1"/>
  <c r="AB222" i="7"/>
  <c r="AA222" i="7" s="1"/>
  <c r="Y223" i="7" s="1"/>
  <c r="P223" i="7" l="1"/>
  <c r="S223" i="7" s="1"/>
  <c r="U223" i="7" s="1"/>
  <c r="Z224" i="7" s="1"/>
  <c r="AB223" i="7" l="1"/>
  <c r="AA223" i="7" s="1"/>
  <c r="Y224" i="7" s="1"/>
  <c r="X224" i="7"/>
  <c r="P224" i="7" l="1"/>
  <c r="S224" i="7" s="1"/>
  <c r="U224" i="7" l="1"/>
  <c r="Z225" i="7" s="1"/>
  <c r="X225" i="7" s="1"/>
  <c r="AB224" i="7"/>
  <c r="AA224" i="7" s="1"/>
  <c r="Y225" i="7" s="1"/>
  <c r="P225" i="7" l="1"/>
  <c r="S225" i="7" s="1"/>
  <c r="U225" i="7" l="1"/>
  <c r="Z226" i="7" s="1"/>
  <c r="X226" i="7" s="1"/>
  <c r="AB225" i="7"/>
  <c r="AA225" i="7" s="1"/>
  <c r="Y226" i="7" s="1"/>
  <c r="P226" i="7" l="1"/>
  <c r="S226" i="7" s="1"/>
  <c r="AB226" i="7" s="1"/>
  <c r="U226" i="7" l="1"/>
  <c r="Z227" i="7" s="1"/>
  <c r="X227" i="7" s="1"/>
  <c r="AA226" i="7"/>
  <c r="Y227" i="7" s="1"/>
  <c r="P227" i="7" l="1"/>
  <c r="S227" i="7" s="1"/>
  <c r="U227" i="7" l="1"/>
  <c r="Z228" i="7" s="1"/>
  <c r="X228" i="7" s="1"/>
  <c r="AB227" i="7"/>
  <c r="AA227" i="7" s="1"/>
  <c r="Y228" i="7" s="1"/>
  <c r="P228" i="7" l="1"/>
  <c r="S228" i="7" s="1"/>
  <c r="U228" i="7" l="1"/>
  <c r="Z229" i="7" s="1"/>
  <c r="X229" i="7" s="1"/>
  <c r="AB228" i="7"/>
  <c r="AA228" i="7" s="1"/>
  <c r="Y229" i="7" s="1"/>
  <c r="P229" i="7" l="1"/>
  <c r="S229" i="7" s="1"/>
  <c r="U229" i="7" l="1"/>
  <c r="Z230" i="7" s="1"/>
  <c r="X230" i="7" s="1"/>
  <c r="AB229" i="7"/>
  <c r="AA229" i="7" s="1"/>
  <c r="Y230" i="7" s="1"/>
  <c r="P230" i="7" l="1"/>
  <c r="S230" i="7" s="1"/>
  <c r="U230" i="7" s="1"/>
  <c r="Z231" i="7" s="1"/>
  <c r="AB230" i="7" l="1"/>
  <c r="AA230" i="7" s="1"/>
  <c r="Y231" i="7" s="1"/>
  <c r="X231" i="7"/>
  <c r="P231" i="7" l="1"/>
  <c r="S231" i="7" s="1"/>
  <c r="U231" i="7" l="1"/>
  <c r="Z232" i="7" s="1"/>
  <c r="AB231" i="7"/>
  <c r="AA231" i="7" s="1"/>
  <c r="Y232" i="7" s="1"/>
  <c r="P232" i="7" l="1"/>
  <c r="S232" i="7" s="1"/>
  <c r="U232" i="7" s="1"/>
  <c r="X232" i="7"/>
  <c r="AB232" i="7" l="1"/>
  <c r="AA232" i="7" s="1"/>
  <c r="Y233" i="7" s="1"/>
  <c r="Z233" i="7"/>
  <c r="P233" i="7" l="1"/>
  <c r="S233" i="7" s="1"/>
  <c r="AB233" i="7" s="1"/>
  <c r="AA233" i="7" l="1"/>
  <c r="U233" i="7"/>
  <c r="X233" i="7"/>
  <c r="Y234" i="7" l="1"/>
  <c r="Z234" i="7"/>
  <c r="P234" i="7" l="1"/>
  <c r="S234" i="7" s="1"/>
  <c r="AB234" i="7" s="1"/>
  <c r="U234" i="7" l="1"/>
  <c r="AA234" i="7"/>
  <c r="X234" i="7"/>
  <c r="Y235" i="7" l="1"/>
  <c r="Z235" i="7"/>
  <c r="P235" i="7" l="1"/>
  <c r="S235" i="7" s="1"/>
  <c r="U235" i="7" s="1"/>
  <c r="AB235" i="7" l="1"/>
  <c r="AA235" i="7" s="1"/>
  <c r="Y236" i="7" s="1"/>
  <c r="X235" i="7"/>
  <c r="Z236" i="7" l="1"/>
  <c r="P236" i="7"/>
  <c r="S236" i="7" s="1"/>
  <c r="AB236" i="7" l="1"/>
  <c r="AA236" i="7" l="1"/>
  <c r="U236" i="7"/>
  <c r="X236" i="7"/>
  <c r="Y237" i="7" l="1"/>
  <c r="Z237" i="7"/>
  <c r="P237" i="7" l="1"/>
  <c r="S237" i="7" s="1"/>
  <c r="AB237" i="7" s="1"/>
  <c r="AA237" i="7" l="1"/>
  <c r="U237" i="7"/>
  <c r="X237" i="7"/>
  <c r="Y238" i="7" l="1"/>
  <c r="Z238" i="7"/>
  <c r="P238" i="7" l="1"/>
  <c r="S238" i="7" s="1"/>
  <c r="U238" i="7" s="1"/>
  <c r="AB238" i="7" l="1"/>
  <c r="AA238" i="7" s="1"/>
  <c r="Y239" i="7" s="1"/>
  <c r="X238" i="7"/>
  <c r="Z239" i="7" l="1"/>
  <c r="P239" i="7"/>
  <c r="S239" i="7" s="1"/>
  <c r="AB239" i="7" l="1"/>
  <c r="AA239" i="7" l="1"/>
  <c r="U239" i="7"/>
  <c r="X239" i="7"/>
  <c r="Y240" i="7" l="1"/>
  <c r="Z240" i="7"/>
  <c r="P240" i="7" l="1"/>
  <c r="S240" i="7" s="1"/>
  <c r="AB240" i="7" s="1"/>
  <c r="X240" i="7"/>
  <c r="U240" i="7" l="1"/>
  <c r="Z241" i="7" s="1"/>
  <c r="AA240" i="7"/>
  <c r="Y241" i="7" l="1"/>
  <c r="X241" i="7"/>
  <c r="P241" i="7" l="1"/>
  <c r="S241" i="7" s="1"/>
  <c r="U241" i="7" s="1"/>
  <c r="Z242" i="7" s="1"/>
  <c r="AB241" i="7" l="1"/>
  <c r="AA241" i="7" s="1"/>
  <c r="Y242" i="7" s="1"/>
  <c r="X242" i="7"/>
  <c r="P242" i="7" l="1"/>
  <c r="S242" i="7" s="1"/>
  <c r="U242" i="7" l="1"/>
  <c r="Z243" i="7" s="1"/>
  <c r="X243" i="7" s="1"/>
  <c r="AB242" i="7"/>
  <c r="AA242" i="7" s="1"/>
  <c r="Y243" i="7" s="1"/>
  <c r="P243" i="7" l="1"/>
  <c r="S243" i="7" s="1"/>
  <c r="U243" i="7" s="1"/>
  <c r="Z244" i="7" s="1"/>
  <c r="AB243" i="7" l="1"/>
  <c r="AA243" i="7" s="1"/>
  <c r="Y244" i="7" s="1"/>
  <c r="P244" i="7" l="1"/>
  <c r="S244" i="7" s="1"/>
  <c r="U244" i="7" s="1"/>
  <c r="X244" i="7"/>
  <c r="AB244" i="7" l="1"/>
  <c r="AA244" i="7" s="1"/>
  <c r="Y245" i="7" s="1"/>
  <c r="Z245" i="7"/>
  <c r="P245" i="7" l="1"/>
  <c r="S245" i="7" s="1"/>
  <c r="AB245" i="7" l="1"/>
  <c r="AA245" i="7" s="1"/>
  <c r="Y246" i="7" s="1"/>
  <c r="U245" i="7"/>
  <c r="X245" i="7"/>
  <c r="Z246" i="7" l="1"/>
  <c r="P246" i="7"/>
  <c r="S246" i="7" s="1"/>
  <c r="AB246" i="7" l="1"/>
  <c r="AA246" i="7" l="1"/>
  <c r="U246" i="7"/>
  <c r="X246" i="7"/>
  <c r="Y247" i="7" l="1"/>
  <c r="Z247" i="7"/>
  <c r="P247" i="7" l="1"/>
  <c r="S247" i="7" s="1"/>
  <c r="X247" i="7"/>
  <c r="U247" i="7" l="1"/>
  <c r="Z248" i="7" s="1"/>
  <c r="AB247" i="7"/>
  <c r="AA247" i="7" s="1"/>
  <c r="Y248" i="7" s="1"/>
  <c r="P248" i="7" l="1"/>
  <c r="S248" i="7" s="1"/>
  <c r="U248" i="7" s="1"/>
  <c r="X248" i="7"/>
  <c r="AB248" i="7" l="1"/>
  <c r="AA248" i="7" s="1"/>
  <c r="Y249" i="7" s="1"/>
  <c r="Z249" i="7"/>
  <c r="P249" i="7" l="1"/>
  <c r="S249" i="7" s="1"/>
  <c r="U249" i="7" s="1"/>
  <c r="X249" i="7"/>
  <c r="AB249" i="7" l="1"/>
  <c r="AA249" i="7" s="1"/>
  <c r="Y250" i="7" s="1"/>
  <c r="Z250" i="7"/>
  <c r="P250" i="7" l="1"/>
  <c r="S250" i="7" s="1"/>
  <c r="X250" i="7"/>
  <c r="U250" i="7" l="1"/>
  <c r="Z251" i="7" s="1"/>
  <c r="AB250" i="7"/>
  <c r="AA250" i="7" s="1"/>
  <c r="Y251" i="7" s="1"/>
  <c r="P251" i="7" l="1"/>
  <c r="S251" i="7" s="1"/>
  <c r="U251" i="7" s="1"/>
  <c r="X251" i="7"/>
  <c r="AB251" i="7" l="1"/>
  <c r="AA251" i="7" s="1"/>
  <c r="Y252" i="7" s="1"/>
  <c r="Z252" i="7"/>
  <c r="P252" i="7" l="1"/>
  <c r="S252" i="7" s="1"/>
  <c r="AB252" i="7" s="1"/>
  <c r="X252" i="7"/>
  <c r="AA252" i="7" l="1"/>
  <c r="U252" i="7"/>
  <c r="Y253" i="7" l="1"/>
  <c r="Z253" i="7"/>
  <c r="P253" i="7" l="1"/>
  <c r="S253" i="7" s="1"/>
  <c r="U253" i="7" s="1"/>
  <c r="X253" i="7"/>
  <c r="AB253" i="7" l="1"/>
  <c r="AA253" i="7" s="1"/>
  <c r="Y254" i="7" s="1"/>
  <c r="Z254" i="7"/>
  <c r="P254" i="7" l="1"/>
  <c r="S254" i="7" s="1"/>
  <c r="U254" i="7" l="1"/>
  <c r="AB254" i="7"/>
  <c r="AA254" i="7" s="1"/>
  <c r="Y255" i="7" s="1"/>
  <c r="X254" i="7"/>
  <c r="P255" i="7" l="1"/>
  <c r="Z255" i="7"/>
  <c r="S255" i="7" l="1"/>
  <c r="U255" i="7" s="1"/>
  <c r="X255" i="7"/>
  <c r="AB255" i="7" l="1"/>
  <c r="AA255" i="7" s="1"/>
  <c r="Y256" i="7" s="1"/>
  <c r="Z256" i="7"/>
  <c r="P256" i="7" l="1"/>
  <c r="S256" i="7" s="1"/>
  <c r="X256" i="7"/>
  <c r="U256" i="7" l="1"/>
  <c r="Z257" i="7" s="1"/>
  <c r="AB256" i="7"/>
  <c r="AA256" i="7" s="1"/>
  <c r="Y257" i="7" s="1"/>
  <c r="P257" i="7" l="1"/>
  <c r="S257" i="7" s="1"/>
  <c r="X257" i="7"/>
  <c r="U257" i="7" l="1"/>
  <c r="Z258" i="7" s="1"/>
  <c r="AB257" i="7"/>
  <c r="AA257" i="7" s="1"/>
  <c r="Y258" i="7" s="1"/>
  <c r="P258" i="7" l="1"/>
  <c r="S258" i="7" s="1"/>
  <c r="U258" i="7" s="1"/>
  <c r="X258" i="7"/>
  <c r="AB258" i="7" l="1"/>
  <c r="AA258" i="7"/>
  <c r="Y259" i="7" s="1"/>
  <c r="Z259" i="7"/>
  <c r="P259" i="7" l="1"/>
  <c r="S259" i="7" s="1"/>
  <c r="U259" i="7" s="1"/>
  <c r="X259" i="7"/>
  <c r="AB259" i="7" l="1"/>
  <c r="AA259" i="7" s="1"/>
  <c r="Y260" i="7" s="1"/>
  <c r="Z260" i="7"/>
  <c r="P260" i="7" l="1"/>
  <c r="S260" i="7" s="1"/>
  <c r="U260" i="7" l="1"/>
  <c r="AB260" i="7"/>
  <c r="AA260" i="7" s="1"/>
  <c r="Y261" i="7" s="1"/>
  <c r="X260" i="7"/>
  <c r="P261" i="7" l="1"/>
  <c r="S261" i="7" s="1"/>
  <c r="Z261" i="7"/>
  <c r="AB261" i="7" l="1"/>
  <c r="AA261" i="7" s="1"/>
  <c r="U261" i="7"/>
  <c r="X261" i="7"/>
  <c r="Y262" i="7" l="1"/>
  <c r="Z262" i="7"/>
  <c r="X262" i="7" s="1"/>
  <c r="P262" i="7" l="1"/>
  <c r="S262" i="7" s="1"/>
  <c r="U262" i="7" s="1"/>
  <c r="AB262" i="7" l="1"/>
  <c r="AA262" i="7" s="1"/>
  <c r="Y263" i="7" s="1"/>
  <c r="Z263" i="7"/>
  <c r="X263" i="7" s="1"/>
  <c r="P263" i="7" l="1"/>
  <c r="S263" i="7" s="1"/>
  <c r="AB263" i="7" s="1"/>
  <c r="U263" i="7" l="1"/>
  <c r="Z264" i="7" s="1"/>
  <c r="AA263" i="7"/>
  <c r="Y264" i="7" s="1"/>
  <c r="P264" i="7" l="1"/>
  <c r="S264" i="7" s="1"/>
  <c r="U264" i="7" s="1"/>
  <c r="X264" i="7"/>
  <c r="AB264" i="7" l="1"/>
  <c r="AA264" i="7" s="1"/>
  <c r="Y265" i="7" s="1"/>
  <c r="Z265" i="7"/>
  <c r="P265" i="7" l="1"/>
  <c r="S265" i="7" s="1"/>
  <c r="AB265" i="7" s="1"/>
  <c r="AA265" i="7" l="1"/>
  <c r="U265" i="7"/>
  <c r="X265" i="7"/>
  <c r="Y266" i="7" l="1"/>
  <c r="Z266" i="7"/>
  <c r="P266" i="7" l="1"/>
  <c r="S266" i="7" s="1"/>
  <c r="U266" i="7" l="1"/>
  <c r="AB266" i="7"/>
  <c r="AA266" i="7" s="1"/>
  <c r="Y267" i="7" s="1"/>
  <c r="X266" i="7"/>
  <c r="Z267" i="7" l="1"/>
  <c r="P267" i="7"/>
  <c r="S267" i="7" s="1"/>
  <c r="AB267" i="7" l="1"/>
  <c r="AA267" i="7" l="1"/>
  <c r="U267" i="7"/>
  <c r="X267" i="7"/>
  <c r="Y268" i="7" l="1"/>
  <c r="Z268" i="7"/>
  <c r="P268" i="7" l="1"/>
  <c r="S268" i="7" s="1"/>
  <c r="U268" i="7" l="1"/>
  <c r="AB268" i="7"/>
  <c r="AA268" i="7" s="1"/>
  <c r="Y269" i="7" s="1"/>
  <c r="X268" i="7"/>
  <c r="Z269" i="7" l="1"/>
  <c r="P269" i="7"/>
  <c r="S269" i="7" s="1"/>
  <c r="AB269" i="7" l="1"/>
  <c r="AA269" i="7" s="1"/>
  <c r="U269" i="7"/>
  <c r="Y270" i="7" l="1"/>
  <c r="X269" i="7"/>
  <c r="Z270" i="7" l="1"/>
  <c r="P270" i="7"/>
  <c r="S270" i="7" l="1"/>
  <c r="AB270" i="7" s="1"/>
  <c r="U270" i="7" l="1"/>
  <c r="AA270" i="7"/>
  <c r="Y271" i="7" s="1"/>
  <c r="X270" i="7"/>
  <c r="Z271" i="7" l="1"/>
  <c r="P271" i="7"/>
  <c r="S271" i="7" l="1"/>
  <c r="AB271" i="7" s="1"/>
  <c r="X271" i="7"/>
  <c r="AA271" i="7" l="1"/>
  <c r="Y272" i="7" s="1"/>
  <c r="U271" i="7"/>
  <c r="Z272" i="7" s="1"/>
  <c r="P272" i="7" l="1"/>
  <c r="S272" i="7" s="1"/>
  <c r="AB272" i="7" s="1"/>
  <c r="X272" i="7"/>
  <c r="U272" i="7" l="1"/>
  <c r="AA272" i="7"/>
  <c r="Y273" i="7" l="1"/>
  <c r="Z273" i="7"/>
  <c r="P273" i="7" l="1"/>
  <c r="S273" i="7" s="1"/>
  <c r="X273" i="7"/>
  <c r="U273" i="7" l="1"/>
  <c r="Z274" i="7" s="1"/>
  <c r="AB273" i="7"/>
  <c r="AA273" i="7" s="1"/>
  <c r="Y274" i="7" s="1"/>
  <c r="P274" i="7" l="1"/>
  <c r="S274" i="7" s="1"/>
  <c r="U274" i="7" s="1"/>
  <c r="AB274" i="7" l="1"/>
  <c r="AA274" i="7" s="1"/>
  <c r="Y275" i="7" s="1"/>
  <c r="X274" i="7"/>
  <c r="Z275" i="7" l="1"/>
  <c r="P275" i="7"/>
  <c r="S275" i="7" s="1"/>
  <c r="AB275" i="7" l="1"/>
  <c r="AA275" i="7" l="1"/>
  <c r="U275" i="7"/>
  <c r="X275" i="7"/>
  <c r="Y276" i="7" l="1"/>
  <c r="Z276" i="7"/>
  <c r="P276" i="7" l="1"/>
  <c r="S276" i="7" s="1"/>
  <c r="AB276" i="7" s="1"/>
  <c r="AA276" i="7" l="1"/>
  <c r="U276" i="7"/>
  <c r="X276" i="7"/>
  <c r="Z277" i="7" l="1"/>
  <c r="Y277" i="7"/>
  <c r="P277" i="7" l="1"/>
  <c r="S277" i="7" s="1"/>
  <c r="U277" i="7" l="1"/>
  <c r="AB277" i="7"/>
  <c r="AA277" i="7" s="1"/>
  <c r="Y278" i="7" s="1"/>
  <c r="X277" i="7"/>
  <c r="P278" i="7" l="1"/>
  <c r="S278" i="7" s="1"/>
  <c r="Z278" i="7"/>
  <c r="AB278" i="7" l="1"/>
  <c r="AA278" i="7" s="1"/>
  <c r="U278" i="7"/>
  <c r="Y279" i="7" l="1"/>
  <c r="X278" i="7"/>
  <c r="Z279" i="7" l="1"/>
  <c r="P279" i="7"/>
  <c r="S279" i="7" s="1"/>
  <c r="AB279" i="7" l="1"/>
  <c r="X279" i="7"/>
  <c r="AA279" i="7" l="1"/>
  <c r="U279" i="7"/>
  <c r="Z280" i="7" s="1"/>
  <c r="Y280" i="7" l="1"/>
  <c r="P280" i="7" l="1"/>
  <c r="S280" i="7" s="1"/>
  <c r="U280" i="7" s="1"/>
  <c r="X280" i="7"/>
  <c r="AB280" i="7" l="1"/>
  <c r="AA280" i="7" s="1"/>
  <c r="Y281" i="7" s="1"/>
  <c r="Z281" i="7"/>
  <c r="P281" i="7" l="1"/>
  <c r="S281" i="7" s="1"/>
  <c r="AB281" i="7" s="1"/>
  <c r="AA281" i="7" l="1"/>
  <c r="U281" i="7"/>
  <c r="X281" i="7"/>
  <c r="Y282" i="7" l="1"/>
  <c r="Z282" i="7"/>
  <c r="X282" i="7" s="1"/>
  <c r="P282" i="7" l="1"/>
  <c r="S282" i="7" s="1"/>
  <c r="U282" i="7" s="1"/>
  <c r="AB282" i="7" l="1"/>
  <c r="AA282" i="7" s="1"/>
  <c r="Y283" i="7" s="1"/>
  <c r="Z283" i="7"/>
  <c r="P283" i="7" l="1"/>
  <c r="S283" i="7" s="1"/>
  <c r="U283" i="7" s="1"/>
  <c r="X283" i="7"/>
  <c r="AB283" i="7" l="1"/>
  <c r="AA283" i="7" s="1"/>
  <c r="Y284" i="7" s="1"/>
  <c r="Z284" i="7"/>
  <c r="P284" i="7" l="1"/>
  <c r="S284" i="7" s="1"/>
  <c r="U284" i="7" s="1"/>
  <c r="X284" i="7"/>
  <c r="AB284" i="7" l="1"/>
  <c r="AA284" i="7" s="1"/>
  <c r="Y285" i="7" s="1"/>
  <c r="Z285" i="7"/>
  <c r="P285" i="7" l="1"/>
  <c r="S285" i="7" s="1"/>
  <c r="U285" i="7" s="1"/>
  <c r="AB285" i="7" l="1"/>
  <c r="AA285" i="7" s="1"/>
  <c r="Y286" i="7" s="1"/>
  <c r="X285" i="7"/>
  <c r="Z286" i="7" s="1"/>
  <c r="P286" i="7" l="1"/>
  <c r="S286" i="7" l="1"/>
  <c r="AB286" i="7" s="1"/>
  <c r="AA286" i="7" l="1"/>
  <c r="Y287" i="7" s="1"/>
  <c r="U286" i="7"/>
  <c r="X286" i="7"/>
  <c r="P287" i="7" l="1"/>
  <c r="S287" i="7" s="1"/>
  <c r="Z287" i="7"/>
  <c r="AB287" i="7" l="1"/>
  <c r="AA287" i="7" s="1"/>
  <c r="U287" i="7"/>
  <c r="Y288" i="7" l="1"/>
  <c r="X287" i="7"/>
  <c r="Z288" i="7" l="1"/>
  <c r="P288" i="7"/>
  <c r="S288" i="7" s="1"/>
  <c r="AB288" i="7" l="1"/>
  <c r="AA288" i="7" s="1"/>
  <c r="U288" i="7"/>
  <c r="Y289" i="7" l="1"/>
  <c r="X288" i="7"/>
  <c r="Z289" i="7" l="1"/>
  <c r="P289" i="7"/>
  <c r="S289" i="7" s="1"/>
  <c r="AB289" i="7" l="1"/>
  <c r="AA289" i="7" s="1"/>
  <c r="U289" i="7"/>
  <c r="Y290" i="7" l="1"/>
  <c r="X289" i="7"/>
  <c r="Z290" i="7" s="1"/>
  <c r="P290" i="7" l="1"/>
  <c r="S290" i="7" s="1"/>
  <c r="AB290" i="7" l="1"/>
  <c r="AA290" i="7" s="1"/>
  <c r="U290" i="7"/>
  <c r="Y291" i="7" l="1"/>
  <c r="X290" i="7"/>
  <c r="Z291" i="7" s="1"/>
  <c r="P291" i="7" l="1"/>
  <c r="S291" i="7" s="1"/>
  <c r="AB291" i="7" l="1"/>
  <c r="AA291" i="7" s="1"/>
  <c r="U291" i="7"/>
  <c r="Y292" i="7" l="1"/>
  <c r="X291" i="7"/>
  <c r="Z292" i="7" l="1"/>
  <c r="P292" i="7"/>
  <c r="S292" i="7" s="1"/>
  <c r="AB292" i="7" l="1"/>
  <c r="AA292" i="7" s="1"/>
  <c r="U292" i="7"/>
  <c r="Y293" i="7" l="1"/>
  <c r="X292" i="7"/>
  <c r="Z293" i="7" l="1"/>
  <c r="P293" i="7"/>
  <c r="S293" i="7" s="1"/>
  <c r="AB293" i="7" l="1"/>
  <c r="AA293" i="7" s="1"/>
  <c r="U293" i="7"/>
  <c r="Y294" i="7" l="1"/>
  <c r="X293" i="7"/>
  <c r="Z294" i="7" l="1"/>
  <c r="P294" i="7"/>
  <c r="S294" i="7" s="1"/>
  <c r="AB294" i="7" l="1"/>
  <c r="AA294" i="7" s="1"/>
  <c r="U294" i="7"/>
  <c r="Y295" i="7" l="1"/>
  <c r="X294" i="7"/>
  <c r="Z295" i="7" l="1"/>
  <c r="P295" i="7"/>
  <c r="S295" i="7" s="1"/>
  <c r="AB295" i="7" l="1"/>
  <c r="AA295" i="7" s="1"/>
  <c r="U295" i="7"/>
  <c r="Y296" i="7" l="1"/>
  <c r="X295" i="7"/>
  <c r="Z296" i="7" l="1"/>
  <c r="P296" i="7"/>
  <c r="S296" i="7" s="1"/>
  <c r="AB296" i="7" l="1"/>
  <c r="AA296" i="7" s="1"/>
  <c r="U296" i="7"/>
  <c r="Y297" i="7" l="1"/>
  <c r="X296" i="7"/>
  <c r="Z297" i="7" l="1"/>
  <c r="P297" i="7"/>
  <c r="S297" i="7" s="1"/>
  <c r="AB297" i="7" l="1"/>
  <c r="AA297" i="7" s="1"/>
  <c r="U297" i="7"/>
  <c r="Y298" i="7" l="1"/>
  <c r="X297" i="7"/>
  <c r="Z298" i="7" s="1"/>
  <c r="P298" i="7" l="1"/>
  <c r="S298" i="7" s="1"/>
  <c r="AB298" i="7" l="1"/>
  <c r="AA298" i="7" s="1"/>
  <c r="U298" i="7"/>
  <c r="Y299" i="7" l="1"/>
  <c r="X298" i="7"/>
  <c r="Z299" i="7" l="1"/>
  <c r="P299" i="7"/>
  <c r="S299" i="7" s="1"/>
  <c r="AB299" i="7" l="1"/>
  <c r="AA299" i="7" s="1"/>
  <c r="U299" i="7"/>
  <c r="Y300" i="7" l="1"/>
  <c r="X299" i="7"/>
  <c r="Z300" i="7" s="1"/>
  <c r="P300" i="7" l="1"/>
  <c r="S300" i="7" s="1"/>
  <c r="AB300" i="7" l="1"/>
  <c r="AA300" i="7" s="1"/>
  <c r="U300" i="7"/>
  <c r="Y301" i="7" l="1"/>
  <c r="X300" i="7"/>
  <c r="Z301" i="7" l="1"/>
  <c r="P301" i="7"/>
  <c r="S301" i="7" s="1"/>
  <c r="AB301" i="7" l="1"/>
  <c r="AA301" i="7" l="1"/>
  <c r="U301" i="7"/>
  <c r="X301" i="7"/>
  <c r="Y302" i="7" l="1"/>
  <c r="Z302" i="7"/>
  <c r="P302" i="7" l="1"/>
  <c r="S302" i="7" s="1"/>
  <c r="U302" i="7" s="1"/>
  <c r="AB302" i="7" l="1"/>
  <c r="AA302" i="7" s="1"/>
  <c r="Y303" i="7" s="1"/>
  <c r="X302" i="7"/>
  <c r="Z303" i="7" l="1"/>
  <c r="P303" i="7"/>
  <c r="S303" i="7" s="1"/>
  <c r="AB303" i="7" l="1"/>
  <c r="AA303" i="7" s="1"/>
  <c r="U303" i="7"/>
  <c r="Y304" i="7" l="1"/>
  <c r="X303" i="7"/>
  <c r="Z304" i="7" l="1"/>
  <c r="P304" i="7"/>
  <c r="S304" i="7" s="1"/>
  <c r="AB304" i="7" l="1"/>
  <c r="AA304" i="7" s="1"/>
  <c r="U304" i="7"/>
  <c r="Y305" i="7" l="1"/>
  <c r="X304" i="7"/>
  <c r="Z305" i="7" l="1"/>
  <c r="P305" i="7"/>
  <c r="S305" i="7" s="1"/>
  <c r="AB305" i="7" l="1"/>
  <c r="AA305" i="7" s="1"/>
  <c r="U305" i="7"/>
  <c r="Y306" i="7" l="1"/>
  <c r="X305" i="7"/>
  <c r="Z306" i="7" l="1"/>
  <c r="P306" i="7"/>
  <c r="S306" i="7" s="1"/>
  <c r="AB306" i="7" l="1"/>
  <c r="AA306" i="7" s="1"/>
  <c r="U306" i="7"/>
  <c r="Y307" i="7" l="1"/>
  <c r="X306" i="7"/>
  <c r="Z307" i="7" l="1"/>
  <c r="P307" i="7"/>
  <c r="S307" i="7" s="1"/>
  <c r="AB307" i="7" l="1"/>
  <c r="AA307" i="7" s="1"/>
  <c r="U307" i="7"/>
  <c r="Y308" i="7" l="1"/>
  <c r="X307" i="7"/>
  <c r="Z308" i="7" l="1"/>
  <c r="P308" i="7"/>
  <c r="S308" i="7" s="1"/>
  <c r="AB308" i="7" l="1"/>
  <c r="AA308" i="7" s="1"/>
  <c r="U308" i="7"/>
  <c r="Y309" i="7" l="1"/>
  <c r="X308" i="7"/>
  <c r="Z309" i="7" l="1"/>
  <c r="P309" i="7"/>
  <c r="S309" i="7" s="1"/>
  <c r="AB309" i="7" l="1"/>
  <c r="AA309" i="7" s="1"/>
  <c r="U309" i="7"/>
  <c r="Y310" i="7" l="1"/>
  <c r="X309" i="7"/>
  <c r="Z310" i="7" l="1"/>
  <c r="P310" i="7"/>
  <c r="S310" i="7" s="1"/>
  <c r="AB310" i="7" l="1"/>
  <c r="AA310" i="7" s="1"/>
  <c r="U310" i="7"/>
  <c r="Y311" i="7" l="1"/>
  <c r="X310" i="7"/>
  <c r="P311" i="7" l="1"/>
  <c r="S311" i="7" s="1"/>
  <c r="Z311" i="7"/>
  <c r="AB311" i="7" l="1"/>
  <c r="AA311" i="7" s="1"/>
  <c r="U311" i="7"/>
  <c r="Y312" i="7" l="1"/>
  <c r="X311" i="7"/>
  <c r="P312" i="7" l="1"/>
  <c r="S312" i="7" s="1"/>
  <c r="Z312" i="7"/>
  <c r="AB312" i="7" l="1"/>
  <c r="AA312" i="7" s="1"/>
  <c r="U312" i="7"/>
  <c r="Y313" i="7" l="1"/>
  <c r="X312" i="7"/>
  <c r="P313" i="7" l="1"/>
  <c r="S313" i="7" s="1"/>
  <c r="Z313" i="7"/>
  <c r="AB313" i="7" l="1"/>
  <c r="AA313" i="7" s="1"/>
  <c r="U313" i="7"/>
  <c r="Y314" i="7" l="1"/>
  <c r="X313" i="7"/>
  <c r="Z314" i="7" l="1"/>
  <c r="P314" i="7"/>
  <c r="S314" i="7" s="1"/>
  <c r="AB314" i="7" l="1"/>
  <c r="AA314" i="7" s="1"/>
  <c r="U314" i="7"/>
  <c r="Y315" i="7" l="1"/>
  <c r="X314" i="7"/>
  <c r="Z315" i="7" l="1"/>
  <c r="P315" i="7"/>
  <c r="S315" i="7" s="1"/>
  <c r="AB315" i="7" l="1"/>
  <c r="AA315" i="7" s="1"/>
  <c r="U315" i="7"/>
  <c r="Y316" i="7" l="1"/>
  <c r="X315" i="7"/>
  <c r="Z316" i="7" l="1"/>
  <c r="P316" i="7"/>
  <c r="S316" i="7" s="1"/>
  <c r="AB316" i="7" l="1"/>
  <c r="AA316" i="7" s="1"/>
  <c r="U316" i="7"/>
  <c r="Y317" i="7" l="1"/>
  <c r="X316" i="7"/>
  <c r="P317" i="7" l="1"/>
  <c r="S317" i="7" s="1"/>
  <c r="Z317" i="7"/>
  <c r="AB317" i="7" l="1"/>
  <c r="AA317" i="7" s="1"/>
  <c r="U317" i="7"/>
  <c r="Y318" i="7" l="1"/>
  <c r="X317" i="7"/>
  <c r="P318" i="7" l="1"/>
  <c r="S318" i="7" s="1"/>
  <c r="Z318" i="7"/>
  <c r="AB318" i="7" l="1"/>
  <c r="AA318" i="7" s="1"/>
  <c r="U318" i="7"/>
  <c r="Y319" i="7" l="1"/>
  <c r="X318" i="7"/>
  <c r="Z319" i="7" l="1"/>
  <c r="P319" i="7"/>
  <c r="S319" i="7" s="1"/>
  <c r="AB319" i="7" l="1"/>
  <c r="AA319" i="7" s="1"/>
  <c r="U319" i="7"/>
  <c r="Y320" i="7" l="1"/>
  <c r="X319" i="7"/>
  <c r="Z320" i="7" l="1"/>
  <c r="P320" i="7"/>
  <c r="S320" i="7" s="1"/>
  <c r="AB320" i="7" l="1"/>
  <c r="AA320" i="7" s="1"/>
  <c r="U320" i="7"/>
  <c r="Y321" i="7" l="1"/>
  <c r="X320" i="7"/>
  <c r="Z321" i="7" s="1"/>
  <c r="P321" i="7" l="1"/>
  <c r="S321" i="7" s="1"/>
  <c r="AB321" i="7" l="1"/>
  <c r="AA321" i="7" s="1"/>
  <c r="U321" i="7"/>
  <c r="Y322" i="7" l="1"/>
  <c r="X321" i="7"/>
  <c r="Z322" i="7" l="1"/>
  <c r="P322" i="7"/>
  <c r="S322" i="7" s="1"/>
  <c r="AB322" i="7" l="1"/>
  <c r="AA322" i="7" s="1"/>
  <c r="U322" i="7"/>
  <c r="Y323" i="7" l="1"/>
  <c r="X322" i="7"/>
  <c r="Z323" i="7" l="1"/>
  <c r="P323" i="7"/>
  <c r="S323" i="7" s="1"/>
  <c r="AB323" i="7" l="1"/>
  <c r="AA323" i="7" s="1"/>
  <c r="U323" i="7"/>
  <c r="Y324" i="7" l="1"/>
  <c r="X323" i="7"/>
  <c r="Z324" i="7" s="1"/>
  <c r="P324" i="7" l="1"/>
  <c r="S324" i="7" s="1"/>
  <c r="AB324" i="7" l="1"/>
  <c r="AA324" i="7" s="1"/>
  <c r="U324" i="7"/>
  <c r="Y325" i="7" l="1"/>
  <c r="X324" i="7"/>
  <c r="P325" i="7" l="1"/>
  <c r="S325" i="7" s="1"/>
  <c r="Z325" i="7"/>
  <c r="AB325" i="7" l="1"/>
  <c r="AA325" i="7" s="1"/>
  <c r="U325" i="7"/>
  <c r="Y326" i="7" l="1"/>
  <c r="X325" i="7"/>
  <c r="P326" i="7" l="1"/>
  <c r="S326" i="7" s="1"/>
  <c r="Z326" i="7"/>
  <c r="AB326" i="7" l="1"/>
  <c r="AA326" i="7" s="1"/>
  <c r="U326" i="7"/>
  <c r="Y327" i="7" l="1"/>
  <c r="X326" i="7"/>
  <c r="Z327" i="7" l="1"/>
  <c r="P327" i="7"/>
  <c r="S327" i="7" s="1"/>
  <c r="AB327" i="7" l="1"/>
  <c r="AA327" i="7" s="1"/>
  <c r="U327" i="7"/>
  <c r="Y328" i="7" l="1"/>
  <c r="X327" i="7"/>
  <c r="Z328" i="7" l="1"/>
  <c r="P328" i="7"/>
  <c r="S328" i="7" s="1"/>
  <c r="AB328" i="7" l="1"/>
  <c r="AA328" i="7" s="1"/>
  <c r="U328" i="7"/>
  <c r="Y329" i="7" l="1"/>
  <c r="X328" i="7"/>
  <c r="Z329" i="7" s="1"/>
  <c r="P329" i="7" l="1"/>
  <c r="S329" i="7" s="1"/>
  <c r="AB329" i="7" l="1"/>
  <c r="AA329" i="7" s="1"/>
  <c r="U329" i="7"/>
  <c r="Y330" i="7" l="1"/>
  <c r="X329" i="7"/>
  <c r="Z330" i="7" l="1"/>
  <c r="P330" i="7"/>
  <c r="S330" i="7" s="1"/>
  <c r="AB330" i="7" l="1"/>
  <c r="AA330" i="7" s="1"/>
  <c r="U330" i="7"/>
  <c r="Y331" i="7" l="1"/>
  <c r="X330" i="7"/>
  <c r="Z331" i="7" l="1"/>
  <c r="P331" i="7"/>
  <c r="S331" i="7" s="1"/>
  <c r="AB331" i="7" l="1"/>
  <c r="AA331" i="7" s="1"/>
  <c r="U331" i="7"/>
  <c r="Y332" i="7" l="1"/>
  <c r="X331" i="7"/>
  <c r="Z332" i="7" l="1"/>
  <c r="P332" i="7"/>
  <c r="S332" i="7" s="1"/>
  <c r="AB332" i="7" l="1"/>
  <c r="AA332" i="7" s="1"/>
  <c r="U332" i="7"/>
  <c r="Y333" i="7" l="1"/>
  <c r="X332" i="7"/>
  <c r="P333" i="7" l="1"/>
  <c r="S333" i="7" s="1"/>
  <c r="Z333" i="7"/>
  <c r="AB333" i="7" l="1"/>
  <c r="AA333" i="7" s="1"/>
  <c r="U333" i="7"/>
  <c r="Y334" i="7" l="1"/>
  <c r="X333" i="7"/>
  <c r="P334" i="7" l="1"/>
  <c r="S334" i="7" s="1"/>
  <c r="Z334" i="7"/>
  <c r="AB334" i="7" l="1"/>
  <c r="AA334" i="7" s="1"/>
  <c r="U334" i="7"/>
  <c r="Y335" i="7" l="1"/>
  <c r="X334" i="7"/>
  <c r="P335" i="7" l="1"/>
  <c r="S335" i="7" s="1"/>
  <c r="Z335" i="7"/>
  <c r="AB335" i="7" l="1"/>
  <c r="AA335" i="7" s="1"/>
  <c r="U335" i="7"/>
  <c r="Y336" i="7" l="1"/>
  <c r="X335" i="7"/>
  <c r="P336" i="7" l="1"/>
  <c r="S336" i="7" s="1"/>
  <c r="Z336" i="7"/>
  <c r="AB336" i="7" l="1"/>
  <c r="AA336" i="7" s="1"/>
  <c r="U336" i="7"/>
  <c r="Y337" i="7" l="1"/>
  <c r="X336" i="7"/>
  <c r="P337" i="7" l="1"/>
  <c r="S337" i="7" s="1"/>
  <c r="Z337" i="7"/>
  <c r="AB337" i="7" l="1"/>
  <c r="AA337" i="7" s="1"/>
  <c r="Y338" i="7" s="1"/>
  <c r="U337" i="7"/>
  <c r="X337" i="7" l="1"/>
  <c r="Z338" i="7" l="1"/>
  <c r="P338" i="7"/>
  <c r="S338" i="7" s="1"/>
  <c r="AB338" i="7" l="1"/>
  <c r="AA338" i="7" s="1"/>
  <c r="U338" i="7"/>
  <c r="Y339" i="7" l="1"/>
  <c r="X338" i="7"/>
  <c r="Z339" i="7" s="1"/>
  <c r="P339" i="7" l="1"/>
  <c r="S339" i="7" s="1"/>
  <c r="AB339" i="7" s="1"/>
  <c r="AA339" i="7" l="1"/>
  <c r="U339" i="7"/>
  <c r="Y340" i="7" l="1"/>
  <c r="X339" i="7"/>
  <c r="Z340" i="7" l="1"/>
  <c r="P340" i="7"/>
  <c r="S340" i="7" s="1"/>
  <c r="AB340" i="7" l="1"/>
  <c r="AA340" i="7" s="1"/>
  <c r="U340" i="7"/>
  <c r="Y341" i="7" l="1"/>
  <c r="X340" i="7"/>
  <c r="Z341" i="7" l="1"/>
  <c r="P341" i="7"/>
  <c r="S341" i="7" s="1"/>
  <c r="AB341" i="7" l="1"/>
  <c r="AA341" i="7" s="1"/>
  <c r="U341" i="7"/>
  <c r="Y342" i="7" l="1"/>
  <c r="X341" i="7"/>
  <c r="P342" i="7" l="1"/>
  <c r="S342" i="7" s="1"/>
  <c r="Z342" i="7"/>
  <c r="AB342" i="7" l="1"/>
  <c r="AA342" i="7" s="1"/>
  <c r="U342" i="7"/>
  <c r="Y343" i="7" l="1"/>
  <c r="X342" i="7"/>
  <c r="Z343" i="7" l="1"/>
  <c r="P343" i="7"/>
  <c r="S343" i="7" s="1"/>
  <c r="AB343" i="7" l="1"/>
  <c r="AA343" i="7" s="1"/>
  <c r="U343" i="7"/>
  <c r="Y344" i="7" l="1"/>
  <c r="X343" i="7"/>
  <c r="P344" i="7" l="1"/>
  <c r="S344" i="7" s="1"/>
  <c r="Z344" i="7"/>
  <c r="AB344" i="7" l="1"/>
  <c r="AA344" i="7" s="1"/>
  <c r="U344" i="7"/>
  <c r="Y345" i="7" l="1"/>
  <c r="X344" i="7"/>
  <c r="P345" i="7" l="1"/>
  <c r="S345" i="7" s="1"/>
  <c r="Z345" i="7"/>
  <c r="AB345" i="7" l="1"/>
  <c r="AA345" i="7" s="1"/>
  <c r="U345" i="7"/>
  <c r="Y346" i="7" l="1"/>
  <c r="X345" i="7"/>
  <c r="P346" i="7" l="1"/>
  <c r="S346" i="7" s="1"/>
  <c r="Z346" i="7"/>
  <c r="AB346" i="7" l="1"/>
  <c r="AA346" i="7" s="1"/>
  <c r="U346" i="7"/>
  <c r="Y347" i="7" l="1"/>
  <c r="X346" i="7"/>
  <c r="P347" i="7" l="1"/>
  <c r="S347" i="7" s="1"/>
  <c r="Z347" i="7"/>
  <c r="AB347" i="7" l="1"/>
  <c r="AA347" i="7" s="1"/>
  <c r="U347" i="7"/>
  <c r="Y348" i="7" l="1"/>
  <c r="X347" i="7"/>
  <c r="P348" i="7" l="1"/>
  <c r="S348" i="7" s="1"/>
  <c r="Z348" i="7"/>
  <c r="AB348" i="7" l="1"/>
  <c r="AA348" i="7" s="1"/>
  <c r="U348" i="7"/>
  <c r="X348" i="7"/>
  <c r="Y349" i="7" l="1"/>
  <c r="Z349" i="7"/>
  <c r="P349" i="7" l="1"/>
  <c r="S349" i="7" s="1"/>
  <c r="U349" i="7" s="1"/>
  <c r="X349" i="7"/>
  <c r="AB349" i="7" l="1"/>
  <c r="AA349" i="7" s="1"/>
  <c r="Y350" i="7" s="1"/>
  <c r="Z350" i="7"/>
  <c r="P350" i="7" l="1"/>
  <c r="S350" i="7" s="1"/>
  <c r="U350" i="7" s="1"/>
  <c r="X350" i="7"/>
  <c r="AB350" i="7" l="1"/>
  <c r="AA350" i="7" s="1"/>
  <c r="Y351" i="7" s="1"/>
  <c r="Z351" i="7"/>
  <c r="P351" i="7" l="1"/>
  <c r="S351" i="7" s="1"/>
  <c r="AB351" i="7" s="1"/>
  <c r="AA351" i="7" s="1"/>
  <c r="X351" i="7"/>
  <c r="U351" i="7" l="1"/>
  <c r="Z352" i="7" s="1"/>
  <c r="Y352" i="7"/>
  <c r="P352" i="7" l="1"/>
  <c r="S352" i="7" s="1"/>
  <c r="AB352" i="7" s="1"/>
  <c r="AA352" i="7" s="1"/>
  <c r="X352" i="7"/>
  <c r="U352" i="7" l="1"/>
  <c r="Z353" i="7" s="1"/>
  <c r="Y353" i="7"/>
  <c r="P353" i="7" l="1"/>
  <c r="S353" i="7" s="1"/>
  <c r="AB353" i="7" s="1"/>
  <c r="AA353" i="7" s="1"/>
  <c r="X353" i="7"/>
  <c r="U353" i="7" l="1"/>
  <c r="Z354" i="7" s="1"/>
  <c r="Y354" i="7"/>
  <c r="P354" i="7" l="1"/>
  <c r="S354" i="7" s="1"/>
  <c r="AB354" i="7" s="1"/>
  <c r="AA354" i="7" s="1"/>
  <c r="X354" i="7"/>
  <c r="U354" i="7" l="1"/>
  <c r="Z355" i="7" s="1"/>
  <c r="Y355" i="7"/>
  <c r="P355" i="7" l="1"/>
  <c r="S355" i="7" s="1"/>
  <c r="U355" i="7" s="1"/>
  <c r="X355" i="7"/>
  <c r="AB355" i="7" l="1"/>
  <c r="AA355" i="7" s="1"/>
  <c r="Y356" i="7" s="1"/>
  <c r="Z356" i="7"/>
  <c r="P356" i="7" l="1"/>
  <c r="S356" i="7" s="1"/>
  <c r="AB356" i="7" s="1"/>
  <c r="AA356" i="7" s="1"/>
  <c r="X356" i="7"/>
  <c r="U356" i="7" l="1"/>
  <c r="Z357" i="7" s="1"/>
  <c r="Y357" i="7"/>
  <c r="P357" i="7" l="1"/>
  <c r="S357" i="7" s="1"/>
  <c r="AB357" i="7" s="1"/>
  <c r="AA357" i="7" s="1"/>
  <c r="X357" i="7"/>
  <c r="U357" i="7" l="1"/>
  <c r="Z358" i="7" s="1"/>
  <c r="Y358" i="7"/>
  <c r="P358" i="7" l="1"/>
  <c r="S358" i="7" s="1"/>
  <c r="AB358" i="7" s="1"/>
  <c r="AA358" i="7" s="1"/>
  <c r="X358" i="7"/>
  <c r="U358" i="7" l="1"/>
  <c r="Z359" i="7" s="1"/>
  <c r="Y359" i="7"/>
  <c r="P359" i="7" l="1"/>
  <c r="S359" i="7" s="1"/>
  <c r="AB359" i="7" s="1"/>
  <c r="AA359" i="7" s="1"/>
  <c r="X359" i="7"/>
  <c r="U359" i="7" l="1"/>
  <c r="Z360" i="7" s="1"/>
  <c r="Y360" i="7"/>
  <c r="P360" i="7" l="1"/>
  <c r="S360" i="7" s="1"/>
  <c r="AB360" i="7" s="1"/>
  <c r="AA360" i="7" s="1"/>
  <c r="U360" i="7" l="1"/>
  <c r="Y361" i="7"/>
  <c r="X360" i="7"/>
  <c r="Z361" i="7" l="1"/>
  <c r="P361" i="7"/>
  <c r="S361" i="7" s="1"/>
  <c r="AB361" i="7" l="1"/>
  <c r="AA361" i="7" s="1"/>
  <c r="U361" i="7"/>
  <c r="Y362" i="7" l="1"/>
  <c r="X361" i="7"/>
  <c r="Z362" i="7" l="1"/>
  <c r="P362" i="7"/>
  <c r="S362" i="7" s="1"/>
  <c r="AB362" i="7" l="1"/>
  <c r="AA362" i="7" s="1"/>
  <c r="U362" i="7"/>
  <c r="Y363" i="7" l="1"/>
  <c r="X362" i="7"/>
  <c r="Z363" i="7" l="1"/>
  <c r="P363" i="7"/>
  <c r="S363" i="7" s="1"/>
  <c r="AB363" i="7" l="1"/>
  <c r="AA363" i="7" s="1"/>
  <c r="U363" i="7"/>
  <c r="Y364" i="7" l="1"/>
  <c r="X363" i="7"/>
  <c r="Z364" i="7" l="1"/>
  <c r="P364" i="7"/>
  <c r="S364" i="7" s="1"/>
  <c r="AB364" i="7" l="1"/>
  <c r="AA364" i="7" s="1"/>
  <c r="U364" i="7"/>
  <c r="Y365" i="7" l="1"/>
  <c r="X364" i="7"/>
  <c r="Z365" i="7" l="1"/>
  <c r="P365" i="7"/>
  <c r="S365" i="7" s="1"/>
  <c r="AB365" i="7" l="1"/>
  <c r="AA365" i="7" s="1"/>
  <c r="U365" i="7"/>
  <c r="Y366" i="7" l="1"/>
  <c r="X365" i="7"/>
  <c r="Z366" i="7" l="1"/>
  <c r="P366" i="7"/>
  <c r="S366" i="7" s="1"/>
  <c r="AB366" i="7" l="1"/>
  <c r="AA366" i="7" s="1"/>
  <c r="U366" i="7"/>
  <c r="Y367" i="7" l="1"/>
  <c r="X366" i="7"/>
  <c r="Z367" i="7" l="1"/>
  <c r="P367" i="7"/>
  <c r="S367" i="7" s="1"/>
  <c r="AB367" i="7" l="1"/>
  <c r="AA367" i="7" s="1"/>
  <c r="U367" i="7"/>
  <c r="Y368" i="7" l="1"/>
  <c r="X367" i="7"/>
  <c r="Z368" i="7" s="1"/>
  <c r="P368" i="7" l="1"/>
  <c r="S368" i="7" s="1"/>
  <c r="AB368" i="7" s="1"/>
  <c r="AA368" i="7" l="1"/>
  <c r="U368" i="7"/>
  <c r="Y369" i="7" l="1"/>
  <c r="X368" i="7"/>
  <c r="Z369" i="7" l="1"/>
  <c r="P369" i="7"/>
  <c r="S369" i="7" s="1"/>
  <c r="AB369" i="7" l="1"/>
  <c r="AA369" i="7" s="1"/>
  <c r="U369" i="7"/>
  <c r="Y370" i="7" l="1"/>
  <c r="X369" i="7"/>
  <c r="Z370" i="7" s="1"/>
  <c r="P370" i="7" l="1"/>
  <c r="S370" i="7" s="1"/>
  <c r="AB370" i="7" s="1"/>
  <c r="AA370" i="7" l="1"/>
  <c r="U370" i="7"/>
  <c r="Y371" i="7" l="1"/>
  <c r="X370" i="7"/>
  <c r="P371" i="7" l="1"/>
  <c r="S371" i="7" s="1"/>
  <c r="Z371" i="7"/>
  <c r="AB371" i="7" l="1"/>
  <c r="AA371" i="7" s="1"/>
  <c r="U371" i="7"/>
  <c r="Y372" i="7" l="1"/>
  <c r="X371" i="7"/>
  <c r="P372" i="7" l="1"/>
  <c r="S372" i="7" s="1"/>
  <c r="Z372" i="7"/>
  <c r="AB372" i="7" l="1"/>
  <c r="AA372" i="7" s="1"/>
  <c r="U372" i="7"/>
  <c r="Y373" i="7" l="1"/>
  <c r="X372" i="7"/>
  <c r="P373" i="7" l="1"/>
  <c r="S373" i="7" s="1"/>
  <c r="Z373" i="7"/>
  <c r="AB373" i="7" l="1"/>
  <c r="AA373" i="7" s="1"/>
  <c r="U373" i="7"/>
  <c r="Y374" i="7" l="1"/>
  <c r="X373" i="7"/>
  <c r="Z374" i="7" l="1"/>
  <c r="P374" i="7"/>
  <c r="S374" i="7" s="1"/>
  <c r="AB374" i="7" l="1"/>
  <c r="AA374" i="7" s="1"/>
  <c r="U374" i="7"/>
  <c r="Y375" i="7" l="1"/>
  <c r="X374" i="7"/>
  <c r="P375" i="7" l="1"/>
  <c r="S375" i="7" s="1"/>
  <c r="Z375" i="7"/>
  <c r="AB375" i="7" l="1"/>
  <c r="AA375" i="7" s="1"/>
  <c r="U375" i="7"/>
  <c r="Y376" i="7" l="1"/>
  <c r="X375" i="7"/>
  <c r="Z376" i="7" l="1"/>
  <c r="P376" i="7"/>
  <c r="S376" i="7" s="1"/>
  <c r="AB376" i="7" l="1"/>
  <c r="AA376" i="7" s="1"/>
  <c r="U376" i="7"/>
  <c r="Y377" i="7" l="1"/>
  <c r="X376" i="7"/>
  <c r="Z377" i="7" s="1"/>
  <c r="P377" i="7" l="1"/>
  <c r="S377" i="7" s="1"/>
  <c r="AB377" i="7" s="1"/>
  <c r="AA377" i="7" l="1"/>
  <c r="U377" i="7"/>
  <c r="Y378" i="7" l="1"/>
  <c r="X377" i="7"/>
  <c r="Z378" i="7" l="1"/>
  <c r="P378" i="7"/>
  <c r="S378" i="7" s="1"/>
  <c r="AB378" i="7" l="1"/>
  <c r="AA378" i="7" s="1"/>
  <c r="U378" i="7"/>
  <c r="Y379" i="7" l="1"/>
  <c r="X378" i="7"/>
  <c r="Z379" i="7" l="1"/>
  <c r="L10" i="7" s="1"/>
  <c r="P379" i="7"/>
  <c r="S379" i="7" s="1"/>
  <c r="AB379" i="7" l="1"/>
  <c r="AA379" i="7" s="1"/>
  <c r="L14" i="7" s="1"/>
  <c r="I21" i="6" s="1"/>
  <c r="L8" i="7"/>
  <c r="AF32" i="6" s="1"/>
  <c r="U379" i="7"/>
  <c r="L9" i="7"/>
  <c r="L11" i="7" s="1"/>
  <c r="X379" i="7"/>
  <c r="L12" i="7" l="1"/>
  <c r="L13" i="7" l="1"/>
  <c r="I14" i="6" s="1"/>
  <c r="AK9" i="7"/>
  <c r="I26" i="6" s="1"/>
  <c r="AO6" i="1" l="1"/>
  <c r="AO16" i="1"/>
  <c r="AO7" i="1"/>
  <c r="AO13" i="1"/>
  <c r="AO10" i="1"/>
  <c r="AO14" i="1"/>
  <c r="AO11" i="1"/>
  <c r="AO8" i="1"/>
  <c r="AO12" i="1"/>
  <c r="AO9" i="1"/>
  <c r="AO15" i="1"/>
  <c r="AX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X6" authorId="0" shapeId="0" xr:uid="{00000000-0006-0000-0000-000001000000}">
      <text>
        <r>
          <rPr>
            <b/>
            <sz val="9"/>
            <color indexed="81"/>
            <rFont val="Tahoma"/>
            <family val="2"/>
          </rPr>
          <t xml:space="preserve">SupplyChange:
</t>
        </r>
        <r>
          <rPr>
            <sz val="9"/>
            <color indexed="81"/>
            <rFont val="Tahoma"/>
            <family val="2"/>
          </rPr>
          <t>This is linked from the "Payment Info" Sheet ; cannot be edited here</t>
        </r>
      </text>
    </comment>
    <comment ref="AE6" authorId="0" shapeId="0" xr:uid="{00000000-0006-0000-0000-000002000000}">
      <text>
        <r>
          <rPr>
            <b/>
            <sz val="9"/>
            <color indexed="81"/>
            <rFont val="Tahoma"/>
            <family val="2"/>
          </rPr>
          <t>SupplyChange:</t>
        </r>
        <r>
          <rPr>
            <sz val="9"/>
            <color indexed="81"/>
            <rFont val="Tahoma"/>
            <family val="2"/>
          </rPr>
          <t xml:space="preserve">
Linked from the Total Home Expenses; cannot edit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11" authorId="0" shapeId="0" xr:uid="{00000000-0006-0000-0100-000001000000}">
      <text>
        <r>
          <rPr>
            <b/>
            <sz val="14"/>
            <color indexed="81"/>
            <rFont val="Tahoma"/>
            <family val="2"/>
          </rPr>
          <t>SupplyChange:</t>
        </r>
        <r>
          <rPr>
            <sz val="14"/>
            <color indexed="81"/>
            <rFont val="Tahoma"/>
            <family val="2"/>
          </rPr>
          <t xml:space="preserve">
Enter the amount you can pay in addition to your regular monthly payment. "Applied To Principal"</t>
        </r>
      </text>
    </comment>
    <comment ref="I17" authorId="0" shapeId="0" xr:uid="{00000000-0006-0000-0100-000002000000}">
      <text>
        <r>
          <rPr>
            <b/>
            <sz val="14"/>
            <color indexed="81"/>
            <rFont val="Tahoma"/>
            <family val="2"/>
          </rPr>
          <t xml:space="preserve">SupplyChange:
</t>
        </r>
        <r>
          <rPr>
            <sz val="14"/>
            <color indexed="81"/>
            <rFont val="Tahoma"/>
            <family val="2"/>
          </rPr>
          <t xml:space="preserve">Enter your desired payment date
</t>
        </r>
        <r>
          <rPr>
            <b/>
            <sz val="14"/>
            <color indexed="81"/>
            <rFont val="Tahoma"/>
            <family val="2"/>
          </rPr>
          <t>Choosing your payoff date:</t>
        </r>
        <r>
          <rPr>
            <sz val="14"/>
            <color indexed="81"/>
            <rFont val="Tahoma"/>
            <family val="2"/>
          </rPr>
          <t xml:space="preserve">
Allows you to choose your desired payoff date.
From your entered date and your payment
amount, the system will auto-compute and show
whether or not your payment needs to be higher in
order to payoff your home on your specified day</t>
        </r>
      </text>
    </comment>
    <comment ref="I20" authorId="0" shapeId="0" xr:uid="{00000000-0006-0000-0100-000003000000}">
      <text>
        <r>
          <rPr>
            <b/>
            <sz val="16"/>
            <color indexed="81"/>
            <rFont val="Tahoma"/>
            <family val="2"/>
          </rPr>
          <t>Choosing your Savings Rate :</t>
        </r>
        <r>
          <rPr>
            <sz val="16"/>
            <color indexed="81"/>
            <rFont val="Tahoma"/>
            <family val="2"/>
          </rPr>
          <t xml:space="preserve">
Allows you to enter a savings rate you may think
that you will earn if you were to put your monthly
payment and other commitment that you have in
to you principal reduction, reducing your home princible balance sooner and invest that amount. It will show you the Saved years if you were to make your extra amount of your retirement savings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3" authorId="0" shapeId="0" xr:uid="{00000000-0006-0000-0600-000001000000}">
      <text>
        <r>
          <rPr>
            <b/>
            <sz val="9"/>
            <color indexed="81"/>
            <rFont val="Tahoma"/>
            <family val="2"/>
          </rPr>
          <t>user:</t>
        </r>
        <r>
          <rPr>
            <sz val="9"/>
            <color indexed="81"/>
            <rFont val="Tahoma"/>
            <family val="2"/>
          </rPr>
          <t xml:space="preserve">
Input the total loan amount</t>
        </r>
      </text>
    </comment>
    <comment ref="D10" authorId="0" shapeId="0" xr:uid="{00000000-0006-0000-0600-000002000000}">
      <text>
        <r>
          <rPr>
            <b/>
            <sz val="9"/>
            <color indexed="81"/>
            <rFont val="Tahoma"/>
            <family val="2"/>
          </rPr>
          <t>user:</t>
        </r>
        <r>
          <rPr>
            <sz val="9"/>
            <color indexed="81"/>
            <rFont val="Tahoma"/>
            <family val="2"/>
          </rPr>
          <t xml:space="preserve">
Input the interest rate per term in years</t>
        </r>
      </text>
    </comment>
  </commentList>
</comments>
</file>

<file path=xl/sharedStrings.xml><?xml version="1.0" encoding="utf-8"?>
<sst xmlns="http://schemas.openxmlformats.org/spreadsheetml/2006/main" count="296" uniqueCount="198">
  <si>
    <t>Budget Overview</t>
  </si>
  <si>
    <t>Income</t>
  </si>
  <si>
    <t>Net Wages (After Taxes)</t>
  </si>
  <si>
    <t>Wages &amp; Tips 1</t>
  </si>
  <si>
    <t>Wages &amp; Tips 2</t>
  </si>
  <si>
    <t>Wages &amp; Tips 3</t>
  </si>
  <si>
    <t>Wages &amp; Tips 4</t>
  </si>
  <si>
    <t>Payroll Terms</t>
  </si>
  <si>
    <t>Bi-weekly</t>
  </si>
  <si>
    <t>Weekly</t>
  </si>
  <si>
    <t>Twice a month</t>
  </si>
  <si>
    <t>Monthly</t>
  </si>
  <si>
    <t>Wages and Tips</t>
  </si>
  <si>
    <t>Interest Income</t>
  </si>
  <si>
    <t>Dividends</t>
  </si>
  <si>
    <t>Gifts Received</t>
  </si>
  <si>
    <t>Refunds / Reimbursement</t>
  </si>
  <si>
    <t>Transfers from Savings</t>
  </si>
  <si>
    <t>Other</t>
  </si>
  <si>
    <t>TOTAL INCOME</t>
  </si>
  <si>
    <t>Expense Summary</t>
  </si>
  <si>
    <t>Income Summary</t>
  </si>
  <si>
    <t>Expense</t>
  </si>
  <si>
    <t>Cable/Satellite</t>
  </si>
  <si>
    <t>Gas</t>
  </si>
  <si>
    <t>Health</t>
  </si>
  <si>
    <t>Food</t>
  </si>
  <si>
    <t>Fuel</t>
  </si>
  <si>
    <t>Entertainment</t>
  </si>
  <si>
    <t>Gifts and Charity</t>
  </si>
  <si>
    <t>Loans</t>
  </si>
  <si>
    <t>Transportation</t>
  </si>
  <si>
    <t>Home Expenses</t>
  </si>
  <si>
    <t>Mortgage/Rent</t>
  </si>
  <si>
    <t>Home/ Rental Insurance</t>
  </si>
  <si>
    <t>Property Taxes (Ave. Monthly)</t>
  </si>
  <si>
    <t>Electricity</t>
  </si>
  <si>
    <t>Water/Sewer/Trash</t>
  </si>
  <si>
    <t>Phone</t>
  </si>
  <si>
    <t>Internet</t>
  </si>
  <si>
    <t>Furnishing / Appliances</t>
  </si>
  <si>
    <t>Lawn/ Garden</t>
  </si>
  <si>
    <t>Maintenance / Supplies</t>
  </si>
  <si>
    <t>Total Home Expenses</t>
  </si>
  <si>
    <t>Vehicle Payment</t>
  </si>
  <si>
    <t>Auto Insurance</t>
  </si>
  <si>
    <t>Bus/taxi/ train fare</t>
  </si>
  <si>
    <t>Repairs</t>
  </si>
  <si>
    <t>Registration / Licenses</t>
  </si>
  <si>
    <t>Health Insurance</t>
  </si>
  <si>
    <t>Doctor / Dentist</t>
  </si>
  <si>
    <t>Medicine / Drugs</t>
  </si>
  <si>
    <t>Health Club Dues</t>
  </si>
  <si>
    <t>Life Insurance</t>
  </si>
  <si>
    <t>Veterinarian / Pet care</t>
  </si>
  <si>
    <t>Summary</t>
  </si>
  <si>
    <t>Savings/Investment</t>
  </si>
  <si>
    <t>Years</t>
  </si>
  <si>
    <t>Value</t>
  </si>
  <si>
    <t>Pointer</t>
  </si>
  <si>
    <t>End</t>
  </si>
  <si>
    <t>Regular</t>
  </si>
  <si>
    <t>Actual</t>
  </si>
  <si>
    <t>Potential</t>
  </si>
  <si>
    <t>Loan Term (Years)</t>
  </si>
  <si>
    <t>Annual Interest Rate</t>
  </si>
  <si>
    <t>Payments per Year</t>
  </si>
  <si>
    <t>Payment</t>
  </si>
  <si>
    <t>Month</t>
  </si>
  <si>
    <t>Interest</t>
  </si>
  <si>
    <t>Principal</t>
  </si>
  <si>
    <t>Balance</t>
  </si>
  <si>
    <t>Title</t>
  </si>
  <si>
    <t xml:space="preserve"> </t>
  </si>
  <si>
    <t>My Loan Information</t>
  </si>
  <si>
    <t>Loan Amount</t>
  </si>
  <si>
    <t>First Payment</t>
  </si>
  <si>
    <t>Numbers of Years Left</t>
  </si>
  <si>
    <t>Payoff Date</t>
  </si>
  <si>
    <t>Interest Payment</t>
  </si>
  <si>
    <t>Extra Payment</t>
  </si>
  <si>
    <t>Extra Principal</t>
  </si>
  <si>
    <t>Total P.</t>
  </si>
  <si>
    <t>Total Interest</t>
  </si>
  <si>
    <t>Regular Principal</t>
  </si>
  <si>
    <t>Total Principal</t>
  </si>
  <si>
    <t>Total Payments</t>
  </si>
  <si>
    <t>Total Savings</t>
  </si>
  <si>
    <t>Payoff (in months)</t>
  </si>
  <si>
    <t>Budget Information:</t>
  </si>
  <si>
    <t>Total Income</t>
  </si>
  <si>
    <t>Total Expense</t>
  </si>
  <si>
    <t>Total Expenses</t>
  </si>
  <si>
    <t xml:space="preserve">How much do you plan to spend as extra principle each months?     </t>
  </si>
  <si>
    <t>Enter an amount in the box below…</t>
  </si>
  <si>
    <t>My Commitment:</t>
  </si>
  <si>
    <t xml:space="preserve">Your potential savings if you stick to your plan is </t>
  </si>
  <si>
    <t>(That's about more than you've already saved)</t>
  </si>
  <si>
    <t>Do you want to choose your payoff date:</t>
  </si>
  <si>
    <t>Enter a date and then adjust your commitment</t>
  </si>
  <si>
    <t>Savings rate once you've paid your home:</t>
  </si>
  <si>
    <t>Total Earnings</t>
  </si>
  <si>
    <t>P.Savings</t>
  </si>
  <si>
    <t>P.Actual</t>
  </si>
  <si>
    <t xml:space="preserve">Your potential interest savings if you stick to your plan is </t>
  </si>
  <si>
    <t>Home Value</t>
  </si>
  <si>
    <t>KPI</t>
  </si>
  <si>
    <t>As of today</t>
  </si>
  <si>
    <t xml:space="preserve">You have already saved </t>
  </si>
  <si>
    <t>Your Total Interest Savings:</t>
  </si>
  <si>
    <t>Current Balance:</t>
  </si>
  <si>
    <t>Estimated Equity:</t>
  </si>
  <si>
    <t>Actual Int. Savings</t>
  </si>
  <si>
    <t>Total Payment</t>
  </si>
  <si>
    <t>Your Actual Payment Tracker</t>
  </si>
  <si>
    <t>Regular Payment</t>
  </si>
  <si>
    <t>Payment Date</t>
  </si>
  <si>
    <t>Use the table below to track your actual progress. If you enter payments in the future, they will be automatically computed when the date arrives.</t>
  </si>
  <si>
    <t>Credit Card Payments</t>
  </si>
  <si>
    <t>Student Loans</t>
  </si>
  <si>
    <t>Car Payments</t>
  </si>
  <si>
    <t>Recreational Vehicle / Boat Payments</t>
  </si>
  <si>
    <t>Bank/ Credit Union/Loan payments</t>
  </si>
  <si>
    <t>Debt-to-Income (DTI) Ratio</t>
  </si>
  <si>
    <t>Your Debt-to-Income (DTI) Ratio is</t>
  </si>
  <si>
    <t>Back-End Debt-to-Income Ratio: </t>
  </si>
  <si>
    <t>Your Credit Risk Level is</t>
  </si>
  <si>
    <t>Front-End Debt-to-Income Ratio:</t>
  </si>
  <si>
    <t>Back-End Debt Payable</t>
  </si>
  <si>
    <t>Total Back-End Debt Payable</t>
  </si>
  <si>
    <t>Total Monthly Front-End Debt:</t>
  </si>
  <si>
    <t>Total Monthly Back-End Debt:</t>
  </si>
  <si>
    <t>How do you measure up for creditors?</t>
  </si>
  <si>
    <t>less than 10%</t>
  </si>
  <si>
    <t>Great Shape</t>
  </si>
  <si>
    <t>10-20%</t>
  </si>
  <si>
    <t>Good Credit Risk</t>
  </si>
  <si>
    <t>Legend:</t>
  </si>
  <si>
    <t>30Y Fixed</t>
  </si>
  <si>
    <t>5/1 ARM</t>
  </si>
  <si>
    <t>7/1 ARM</t>
  </si>
  <si>
    <t>10/1 ARM</t>
  </si>
  <si>
    <t>Loan Amount :</t>
  </si>
  <si>
    <t>Interest Rate</t>
  </si>
  <si>
    <t>Principal and Interest</t>
  </si>
  <si>
    <t>Payment Differnce from 30y fixed</t>
  </si>
  <si>
    <t xml:space="preserve">P &amp; I with applied Savings *
</t>
  </si>
  <si>
    <t>Factors</t>
  </si>
  <si>
    <t>*Assumption: ARM savings is reapplied to reduce principal</t>
  </si>
  <si>
    <t>Principal Bal in</t>
  </si>
  <si>
    <t xml:space="preserve"> 5 Yrs</t>
  </si>
  <si>
    <t>7 Yrs</t>
  </si>
  <si>
    <t>10 Yrs</t>
  </si>
  <si>
    <t>Comparative Analysis : Fixed vs Adjustable Rate Mortgages</t>
  </si>
  <si>
    <t>Frequently Asked Questions (FAQs)</t>
  </si>
  <si>
    <t xml:space="preserve">Residual Income </t>
  </si>
  <si>
    <t>Residual Income</t>
  </si>
  <si>
    <t>Gross Income</t>
  </si>
  <si>
    <t>Total Gross Income</t>
  </si>
  <si>
    <t>Total Front-End Debt Payable</t>
  </si>
  <si>
    <t>Front-End Debt Payable</t>
  </si>
  <si>
    <t>Association Fee(H O Assoc)</t>
  </si>
  <si>
    <t>PMI/MI Fee</t>
  </si>
  <si>
    <t>20-43%</t>
  </si>
  <si>
    <t>Average Credit Risk</t>
  </si>
  <si>
    <t>Maximum Credit Risk</t>
  </si>
  <si>
    <t>56.9% or higher</t>
  </si>
  <si>
    <t>Questionnable Credit Risk</t>
  </si>
  <si>
    <t>43% - 56.8%</t>
  </si>
  <si>
    <t>Downpayment (%)</t>
  </si>
  <si>
    <t>Downpayment ($)</t>
  </si>
  <si>
    <t>Home Insurance</t>
  </si>
  <si>
    <t>=</t>
  </si>
  <si>
    <t>Given that your Total Monthly Income:</t>
  </si>
  <si>
    <t>Payment P&amp;I</t>
  </si>
  <si>
    <t>Property Taxes (Monthly)</t>
  </si>
  <si>
    <t>H O Association Fee</t>
  </si>
  <si>
    <t>Total Mortgage Payment</t>
  </si>
  <si>
    <r>
      <t xml:space="preserve">Mortgage P&amp;I </t>
    </r>
    <r>
      <rPr>
        <i/>
        <sz val="14"/>
        <color theme="1"/>
        <rFont val="Franklin Gothic Book"/>
        <family val="2"/>
      </rPr>
      <t>(Proposed)</t>
    </r>
  </si>
  <si>
    <r>
      <t xml:space="preserve">Home Insurance </t>
    </r>
    <r>
      <rPr>
        <i/>
        <sz val="14"/>
        <color theme="1"/>
        <rFont val="Franklin Gothic Book"/>
        <family val="2"/>
      </rPr>
      <t>(Proposed)</t>
    </r>
  </si>
  <si>
    <r>
      <t xml:space="preserve">Property Taxes </t>
    </r>
    <r>
      <rPr>
        <i/>
        <sz val="14"/>
        <color theme="1"/>
        <rFont val="Franklin Gothic Book"/>
        <family val="2"/>
      </rPr>
      <t>(Proposed Monthly)</t>
    </r>
  </si>
  <si>
    <t>Child Support/Alimony</t>
  </si>
  <si>
    <t>Summary of other expenses</t>
  </si>
  <si>
    <t>Credit Report Expenses</t>
  </si>
  <si>
    <t>Overtime</t>
  </si>
  <si>
    <t>Bonuses</t>
  </si>
  <si>
    <t>Commission</t>
  </si>
  <si>
    <t>Dividend</t>
  </si>
  <si>
    <t>Net Rent</t>
  </si>
  <si>
    <t xml:space="preserve">According to your budget your residual income is </t>
  </si>
  <si>
    <t>.85 Factor</t>
  </si>
  <si>
    <t>&lt;&lt;&lt;Months Left</t>
  </si>
  <si>
    <t>Utilities</t>
  </si>
  <si>
    <t>Other 1</t>
  </si>
  <si>
    <t>Other 2</t>
  </si>
  <si>
    <t>Other 3</t>
  </si>
  <si>
    <t>Other 4</t>
  </si>
  <si>
    <t>Summary of other expenses graph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</si>
</sst>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10464]mm/dd/yy;@"/>
    <numFmt numFmtId="167" formatCode="0.000%"/>
    <numFmt numFmtId="168" formatCode="&quot;$&quot;#,##0.00"/>
    <numFmt numFmtId="169" formatCode="[$-10464]mm/dd/yyyy;@"/>
  </numFmts>
  <fonts count="90" x14ac:knownFonts="1">
    <font>
      <sz val="11"/>
      <color theme="1"/>
      <name val="Calibri"/>
      <family val="2"/>
      <scheme val="minor"/>
    </font>
    <font>
      <sz val="11"/>
      <color theme="1"/>
      <name val="Calibri"/>
      <family val="2"/>
      <scheme val="minor"/>
    </font>
    <font>
      <sz val="18"/>
      <color theme="3"/>
      <name val="Calibri Light"/>
      <family val="2"/>
      <scheme val="major"/>
    </font>
    <font>
      <b/>
      <sz val="14"/>
      <color theme="1"/>
      <name val="Agency FB"/>
      <family val="2"/>
    </font>
    <font>
      <sz val="10"/>
      <color theme="1"/>
      <name val="Franklin Gothic Book"/>
      <family val="2"/>
    </font>
    <font>
      <b/>
      <sz val="11"/>
      <color theme="1"/>
      <name val="Franklin Gothic Book"/>
      <family val="2"/>
    </font>
    <font>
      <b/>
      <sz val="10"/>
      <color theme="1"/>
      <name val="Franklin Gothic Book"/>
      <family val="2"/>
    </font>
    <font>
      <sz val="10"/>
      <color theme="0"/>
      <name val="Franklin Gothic Book"/>
      <family val="2"/>
    </font>
    <font>
      <sz val="30"/>
      <color theme="2" tint="-0.749992370372631"/>
      <name val="Franklin Gothic Book"/>
      <family val="2"/>
    </font>
    <font>
      <b/>
      <sz val="22"/>
      <color theme="1"/>
      <name val="Franklin Gothic Book"/>
      <family val="2"/>
    </font>
    <font>
      <b/>
      <sz val="11"/>
      <color theme="1"/>
      <name val="Calibri"/>
      <family val="2"/>
      <scheme val="minor"/>
    </font>
    <font>
      <b/>
      <sz val="16"/>
      <color theme="1"/>
      <name val="Century Gothic"/>
      <family val="2"/>
    </font>
    <font>
      <b/>
      <sz val="16"/>
      <color theme="1" tint="0.34998626667073579"/>
      <name val="Century Gothic"/>
      <family val="2"/>
    </font>
    <font>
      <b/>
      <sz val="24"/>
      <color theme="1"/>
      <name val="Century Gothic"/>
      <family val="2"/>
    </font>
    <font>
      <sz val="11"/>
      <name val="Times New Roman"/>
      <family val="1"/>
    </font>
    <font>
      <b/>
      <sz val="11"/>
      <name val="Times New Roman"/>
      <family val="1"/>
    </font>
    <font>
      <b/>
      <sz val="18"/>
      <color theme="1"/>
      <name val="Century Gothic"/>
      <family val="2"/>
    </font>
    <font>
      <b/>
      <sz val="11"/>
      <color theme="0"/>
      <name val="Calibri"/>
      <family val="2"/>
      <scheme val="minor"/>
    </font>
    <font>
      <sz val="11"/>
      <color theme="0"/>
      <name val="Calibri"/>
      <family val="2"/>
      <scheme val="minor"/>
    </font>
    <font>
      <b/>
      <sz val="11"/>
      <name val="Calibri Light"/>
      <family val="2"/>
      <scheme val="major"/>
    </font>
    <font>
      <sz val="11"/>
      <name val="Calibri Light"/>
      <family val="2"/>
      <scheme val="major"/>
    </font>
    <font>
      <sz val="11"/>
      <color theme="1"/>
      <name val="Calibri Light"/>
      <family val="2"/>
      <scheme val="major"/>
    </font>
    <font>
      <b/>
      <sz val="11"/>
      <color theme="1"/>
      <name val="Calibri Light"/>
      <family val="2"/>
      <scheme val="major"/>
    </font>
    <font>
      <b/>
      <sz val="26"/>
      <color theme="0"/>
      <name val="Century Gothic"/>
      <family val="2"/>
    </font>
    <font>
      <b/>
      <sz val="14"/>
      <color theme="1"/>
      <name val="Calibri Light"/>
      <family val="2"/>
      <scheme val="major"/>
    </font>
    <font>
      <sz val="16"/>
      <color theme="1"/>
      <name val="Calibri Light"/>
      <family val="2"/>
      <scheme val="major"/>
    </font>
    <font>
      <b/>
      <sz val="16"/>
      <color theme="1"/>
      <name val="Calibri Light"/>
      <family val="2"/>
      <scheme val="major"/>
    </font>
    <font>
      <b/>
      <sz val="18"/>
      <color theme="1"/>
      <name val="Calibri Light"/>
      <family val="2"/>
      <scheme val="major"/>
    </font>
    <font>
      <b/>
      <sz val="11"/>
      <color theme="0"/>
      <name val="Times New Roman"/>
      <family val="1"/>
    </font>
    <font>
      <sz val="11"/>
      <color theme="0"/>
      <name val="Times New Roman"/>
      <family val="1"/>
    </font>
    <font>
      <b/>
      <i/>
      <sz val="14"/>
      <color theme="1"/>
      <name val="Calibri"/>
      <family val="2"/>
      <scheme val="minor"/>
    </font>
    <font>
      <sz val="11"/>
      <color theme="1"/>
      <name val="Times New Roman"/>
      <family val="1"/>
    </font>
    <font>
      <b/>
      <sz val="16"/>
      <name val="Century Gothic"/>
      <family val="2"/>
    </font>
    <font>
      <i/>
      <sz val="11"/>
      <color theme="1" tint="0.34998626667073579"/>
      <name val="Calibri Light"/>
      <family val="2"/>
      <scheme val="major"/>
    </font>
    <font>
      <b/>
      <sz val="14"/>
      <color theme="1"/>
      <name val="Calibri"/>
      <family val="2"/>
      <scheme val="minor"/>
    </font>
    <font>
      <sz val="9"/>
      <color indexed="81"/>
      <name val="Tahoma"/>
      <family val="2"/>
    </font>
    <font>
      <b/>
      <sz val="9"/>
      <color indexed="81"/>
      <name val="Tahoma"/>
      <family val="2"/>
    </font>
    <font>
      <b/>
      <sz val="12"/>
      <color theme="1"/>
      <name val="Franklin Gothic Book"/>
      <family val="2"/>
    </font>
    <font>
      <sz val="12"/>
      <color theme="1"/>
      <name val="Arial"/>
      <family val="2"/>
    </font>
    <font>
      <b/>
      <sz val="12"/>
      <color theme="1"/>
      <name val="Arial"/>
      <family val="2"/>
    </font>
    <font>
      <i/>
      <sz val="10"/>
      <color theme="1"/>
      <name val="Arial"/>
      <family val="2"/>
    </font>
    <font>
      <b/>
      <sz val="8"/>
      <color theme="1"/>
      <name val="Calibri"/>
      <family val="2"/>
      <scheme val="minor"/>
    </font>
    <font>
      <b/>
      <sz val="14"/>
      <color theme="1"/>
      <name val="Arial"/>
      <family val="2"/>
    </font>
    <font>
      <sz val="12"/>
      <color theme="1"/>
      <name val="Franklin Gothic Book"/>
      <family val="2"/>
    </font>
    <font>
      <sz val="14"/>
      <color theme="1"/>
      <name val="Franklin Gothic Book"/>
      <family val="2"/>
    </font>
    <font>
      <b/>
      <sz val="14"/>
      <color theme="1"/>
      <name val="Franklin Gothic Book"/>
      <family val="2"/>
    </font>
    <font>
      <b/>
      <sz val="16"/>
      <color theme="1"/>
      <name val="Agency FB"/>
      <family val="2"/>
    </font>
    <font>
      <b/>
      <sz val="18"/>
      <color theme="1"/>
      <name val="Agency FB"/>
      <family val="2"/>
    </font>
    <font>
      <sz val="18"/>
      <color theme="1"/>
      <name val="Franklin Gothic Book"/>
      <family val="2"/>
    </font>
    <font>
      <b/>
      <sz val="20"/>
      <color theme="1"/>
      <name val="Agency FB"/>
      <family val="2"/>
    </font>
    <font>
      <sz val="20"/>
      <color theme="1"/>
      <name val="Franklin Gothic Book"/>
      <family val="2"/>
    </font>
    <font>
      <sz val="14"/>
      <color theme="1"/>
      <name val="Calibri"/>
      <family val="2"/>
      <scheme val="minor"/>
    </font>
    <font>
      <i/>
      <sz val="14"/>
      <color theme="1"/>
      <name val="Arial"/>
      <family val="2"/>
    </font>
    <font>
      <i/>
      <sz val="14"/>
      <color theme="1"/>
      <name val="Franklin Gothic Book"/>
      <family val="2"/>
    </font>
    <font>
      <b/>
      <i/>
      <sz val="14"/>
      <name val="Arial"/>
      <family val="2"/>
    </font>
    <font>
      <i/>
      <sz val="14"/>
      <name val="Arial"/>
      <family val="2"/>
    </font>
    <font>
      <i/>
      <sz val="14"/>
      <color theme="1"/>
      <name val="Calibri"/>
      <family val="2"/>
      <scheme val="minor"/>
    </font>
    <font>
      <i/>
      <sz val="12"/>
      <color theme="1" tint="0.34998626667073579"/>
      <name val="Calibri Light"/>
      <family val="2"/>
      <scheme val="major"/>
    </font>
    <font>
      <i/>
      <sz val="14"/>
      <color rgb="FF0070C0"/>
      <name val="Calibri"/>
      <family val="2"/>
      <scheme val="minor"/>
    </font>
    <font>
      <i/>
      <sz val="14"/>
      <color rgb="FFFF0000"/>
      <name val="Calibri"/>
      <family val="2"/>
      <scheme val="minor"/>
    </font>
    <font>
      <b/>
      <sz val="16"/>
      <color theme="1"/>
      <name val="Calibri"/>
      <family val="2"/>
      <scheme val="minor"/>
    </font>
    <font>
      <sz val="16"/>
      <color theme="1"/>
      <name val="Calibri"/>
      <family val="2"/>
      <scheme val="minor"/>
    </font>
    <font>
      <sz val="14"/>
      <name val="Calibri"/>
      <family val="2"/>
      <scheme val="minor"/>
    </font>
    <font>
      <sz val="14"/>
      <name val="Franklin Gothic Book"/>
      <family val="2"/>
    </font>
    <font>
      <i/>
      <sz val="12"/>
      <color theme="1"/>
      <name val="Arial"/>
      <family val="2"/>
    </font>
    <font>
      <b/>
      <sz val="12"/>
      <name val="Arial"/>
      <family val="2"/>
    </font>
    <font>
      <sz val="12"/>
      <name val="Arial"/>
      <family val="2"/>
    </font>
    <font>
      <sz val="14"/>
      <color theme="1"/>
      <name val="Berlin Sans FB Demi"/>
      <family val="2"/>
    </font>
    <font>
      <b/>
      <sz val="14"/>
      <color theme="1"/>
      <name val="Berlin Sans FB Demi"/>
      <family val="2"/>
    </font>
    <font>
      <sz val="14"/>
      <color theme="1"/>
      <name val="Arial"/>
      <family val="2"/>
    </font>
    <font>
      <b/>
      <sz val="16"/>
      <color theme="1"/>
      <name val="Arial"/>
      <family val="2"/>
    </font>
    <font>
      <sz val="12"/>
      <name val="Franklin Gothic Book"/>
      <family val="2"/>
    </font>
    <font>
      <sz val="14"/>
      <color theme="0"/>
      <name val="Franklin Gothic Book"/>
      <family val="2"/>
    </font>
    <font>
      <sz val="14"/>
      <color rgb="FF000000"/>
      <name val="Franklin Gothic Book"/>
      <family val="2"/>
    </font>
    <font>
      <sz val="14"/>
      <color theme="1" tint="0.14999847407452621"/>
      <name val="Franklin Gothic Book"/>
      <family val="2"/>
    </font>
    <font>
      <b/>
      <sz val="14"/>
      <color theme="1" tint="0.14999847407452621"/>
      <name val="Franklin Gothic Book"/>
      <family val="2"/>
    </font>
    <font>
      <i/>
      <sz val="14"/>
      <color theme="1" tint="0.14999847407452621"/>
      <name val="Franklin Gothic Book"/>
      <family val="2"/>
    </font>
    <font>
      <b/>
      <sz val="16"/>
      <color theme="1" tint="0.14999847407452621"/>
      <name val="Franklin Gothic Book"/>
      <family val="2"/>
    </font>
    <font>
      <b/>
      <sz val="14"/>
      <color rgb="FF000000"/>
      <name val="Franklin Gothic Book"/>
      <family val="2"/>
    </font>
    <font>
      <b/>
      <sz val="14"/>
      <color theme="0"/>
      <name val="Franklin Gothic Book"/>
      <family val="2"/>
    </font>
    <font>
      <sz val="16"/>
      <color theme="1"/>
      <name val="Franklin Gothic Book"/>
      <family val="2"/>
    </font>
    <font>
      <b/>
      <sz val="16"/>
      <color theme="1"/>
      <name val="Franklin Gothic Book"/>
      <family val="2"/>
    </font>
    <font>
      <b/>
      <sz val="14"/>
      <color indexed="81"/>
      <name val="Tahoma"/>
      <family val="2"/>
    </font>
    <font>
      <sz val="14"/>
      <color indexed="81"/>
      <name val="Tahoma"/>
      <family val="2"/>
    </font>
    <font>
      <b/>
      <sz val="16"/>
      <color indexed="81"/>
      <name val="Tahoma"/>
      <family val="2"/>
    </font>
    <font>
      <sz val="16"/>
      <color indexed="81"/>
      <name val="Tahoma"/>
      <family val="2"/>
    </font>
    <font>
      <sz val="18"/>
      <name val="Berlin Sans FB"/>
      <family val="2"/>
    </font>
    <font>
      <sz val="18"/>
      <color theme="1"/>
      <name val="Berlin Sans FB"/>
      <family val="2"/>
    </font>
    <font>
      <b/>
      <sz val="17"/>
      <color theme="1"/>
      <name val="Agency FB"/>
      <family val="2"/>
    </font>
    <font>
      <i/>
      <sz val="18"/>
      <color theme="1"/>
      <name val="Franklin Gothic Book"/>
      <family val="2"/>
    </font>
  </fonts>
  <fills count="23">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4" tint="-0.249977111117893"/>
        <bgColor indexed="64"/>
      </patternFill>
    </fill>
    <fill>
      <patternFill patternType="solid">
        <fgColor rgb="FF99DBC2"/>
        <bgColor indexed="64"/>
      </patternFill>
    </fill>
    <fill>
      <patternFill patternType="solid">
        <fgColor indexed="22"/>
        <bgColor indexed="64"/>
      </patternFill>
    </fill>
    <fill>
      <patternFill patternType="solid">
        <fgColor theme="4"/>
        <bgColor indexed="64"/>
      </patternFill>
    </fill>
    <fill>
      <patternFill patternType="solid">
        <fgColor rgb="FF4DC76D"/>
        <bgColor indexed="64"/>
      </patternFill>
    </fill>
    <fill>
      <patternFill patternType="solid">
        <fgColor rgb="FFF6A20A"/>
        <bgColor indexed="64"/>
      </patternFill>
    </fill>
    <fill>
      <patternFill patternType="solid">
        <fgColor theme="1" tint="0.3499862666707357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2"/>
        <bgColor indexed="64"/>
      </patternFill>
    </fill>
    <fill>
      <patternFill patternType="solid">
        <fgColor theme="9" tint="0.39997558519241921"/>
        <bgColor indexed="64"/>
      </patternFill>
    </fill>
  </fills>
  <borders count="67">
    <border>
      <left/>
      <right/>
      <top/>
      <bottom/>
      <diagonal/>
    </border>
    <border>
      <left/>
      <right/>
      <top/>
      <bottom style="thin">
        <color theme="0" tint="-0.249977111117893"/>
      </bottom>
      <diagonal/>
    </border>
    <border>
      <left/>
      <right/>
      <top style="thin">
        <color theme="0" tint="-0.249977111117893"/>
      </top>
      <bottom/>
      <diagonal/>
    </border>
    <border>
      <left style="dashed">
        <color theme="0" tint="-0.249977111117893"/>
      </left>
      <right style="dashed">
        <color theme="0" tint="-0.249977111117893"/>
      </right>
      <top style="dashed">
        <color theme="0" tint="-0.249977111117893"/>
      </top>
      <bottom style="dashed">
        <color theme="0" tint="-0.249977111117893"/>
      </bottom>
      <diagonal/>
    </border>
    <border>
      <left/>
      <right/>
      <top/>
      <bottom style="double">
        <color theme="0" tint="-0.14999847407452621"/>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right style="medium">
        <color rgb="FFFFC000"/>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style="medium">
        <color rgb="FF4DC76D"/>
      </left>
      <right/>
      <top style="medium">
        <color rgb="FF4DC76D"/>
      </top>
      <bottom/>
      <diagonal/>
    </border>
    <border>
      <left/>
      <right/>
      <top style="medium">
        <color rgb="FF4DC76D"/>
      </top>
      <bottom/>
      <diagonal/>
    </border>
    <border>
      <left/>
      <right style="medium">
        <color rgb="FF4DC76D"/>
      </right>
      <top style="medium">
        <color rgb="FF4DC76D"/>
      </top>
      <bottom/>
      <diagonal/>
    </border>
    <border>
      <left style="medium">
        <color rgb="FF4DC76D"/>
      </left>
      <right/>
      <top/>
      <bottom/>
      <diagonal/>
    </border>
    <border>
      <left/>
      <right style="medium">
        <color rgb="FF4DC76D"/>
      </right>
      <top/>
      <bottom/>
      <diagonal/>
    </border>
    <border>
      <left style="medium">
        <color rgb="FF4DC76D"/>
      </left>
      <right/>
      <top/>
      <bottom style="medium">
        <color rgb="FF4DC76D"/>
      </bottom>
      <diagonal/>
    </border>
    <border>
      <left/>
      <right/>
      <top/>
      <bottom style="medium">
        <color rgb="FF4DC76D"/>
      </bottom>
      <diagonal/>
    </border>
    <border>
      <left/>
      <right style="medium">
        <color rgb="FF4DC76D"/>
      </right>
      <top/>
      <bottom style="medium">
        <color rgb="FF4DC76D"/>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right/>
      <top/>
      <bottom style="medium">
        <color indexed="64"/>
      </bottom>
      <diagonal/>
    </border>
    <border>
      <left/>
      <right/>
      <top/>
      <bottom style="dashed">
        <color theme="1"/>
      </bottom>
      <diagonal/>
    </border>
    <border>
      <left style="hair">
        <color theme="0" tint="-0.249977111117893"/>
      </left>
      <right style="hair">
        <color theme="0" tint="-0.249977111117893"/>
      </right>
      <top style="hair">
        <color theme="0" tint="-0.249977111117893"/>
      </top>
      <bottom style="hair">
        <color theme="0" tint="-0.24997711111789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dashed">
        <color theme="2" tint="-0.249977111117893"/>
      </left>
      <right/>
      <top style="dashed">
        <color theme="2" tint="-0.249977111117893"/>
      </top>
      <bottom/>
      <diagonal/>
    </border>
    <border>
      <left/>
      <right/>
      <top style="dashed">
        <color theme="2" tint="-0.249977111117893"/>
      </top>
      <bottom/>
      <diagonal/>
    </border>
    <border>
      <left/>
      <right style="dashed">
        <color theme="2" tint="-0.249977111117893"/>
      </right>
      <top style="dashed">
        <color theme="2" tint="-0.249977111117893"/>
      </top>
      <bottom/>
      <diagonal/>
    </border>
    <border>
      <left style="dashed">
        <color theme="2" tint="-0.249977111117893"/>
      </left>
      <right/>
      <top/>
      <bottom/>
      <diagonal/>
    </border>
    <border>
      <left/>
      <right style="dashed">
        <color theme="2" tint="-0.249977111117893"/>
      </right>
      <top/>
      <bottom/>
      <diagonal/>
    </border>
    <border>
      <left style="dashed">
        <color theme="2" tint="-0.249977111117893"/>
      </left>
      <right/>
      <top/>
      <bottom style="dashed">
        <color theme="2" tint="-0.249977111117893"/>
      </bottom>
      <diagonal/>
    </border>
    <border>
      <left/>
      <right/>
      <top/>
      <bottom style="dashed">
        <color theme="2" tint="-0.249977111117893"/>
      </bottom>
      <diagonal/>
    </border>
    <border>
      <left/>
      <right style="dashed">
        <color theme="2" tint="-0.249977111117893"/>
      </right>
      <top/>
      <bottom style="dashed">
        <color theme="2" tint="-0.249977111117893"/>
      </bottom>
      <diagonal/>
    </border>
    <border>
      <left/>
      <right/>
      <top/>
      <bottom style="medium">
        <color theme="1" tint="0.499984740745262"/>
      </bottom>
      <diagonal/>
    </border>
    <border>
      <left/>
      <right/>
      <top style="dashed">
        <color theme="1"/>
      </top>
      <bottom style="medium">
        <color indexed="64"/>
      </bottom>
      <diagonal/>
    </border>
    <border>
      <left style="hair">
        <color theme="0" tint="-0.14999847407452621"/>
      </left>
      <right style="hair">
        <color theme="0" tint="-0.14999847407452621"/>
      </right>
      <top style="hair">
        <color theme="0" tint="-0.14999847407452621"/>
      </top>
      <bottom style="hair">
        <color theme="0" tint="-0.14999847407452621"/>
      </bottom>
      <diagonal/>
    </border>
    <border>
      <left/>
      <right/>
      <top style="dashed">
        <color theme="1"/>
      </top>
      <bottom style="medium">
        <color theme="1"/>
      </bottom>
      <diagonal/>
    </border>
    <border>
      <left style="hair">
        <color theme="0" tint="-0.14999847407452621"/>
      </left>
      <right style="hair">
        <color theme="0" tint="-0.14999847407452621"/>
      </right>
      <top/>
      <bottom style="hair">
        <color theme="0" tint="-0.14999847407452621"/>
      </bottom>
      <diagonal/>
    </border>
    <border>
      <left style="hair">
        <color indexed="64"/>
      </left>
      <right style="hair">
        <color indexed="64"/>
      </right>
      <top style="hair">
        <color indexed="64"/>
      </top>
      <bottom style="hair">
        <color indexed="64"/>
      </bottom>
      <diagonal/>
    </border>
    <border>
      <left style="hair">
        <color theme="0" tint="-0.249977111117893"/>
      </left>
      <right style="hair">
        <color theme="0" tint="-0.249977111117893"/>
      </right>
      <top/>
      <bottom style="hair">
        <color theme="0" tint="-0.249977111117893"/>
      </bottom>
      <diagonal/>
    </border>
    <border>
      <left/>
      <right/>
      <top/>
      <bottom style="thin">
        <color theme="0" tint="-0.149998474074526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double">
        <color theme="0" tint="-0.249977111117893"/>
      </bottom>
      <diagonal/>
    </border>
    <border>
      <left style="hair">
        <color theme="0" tint="-0.249977111117893"/>
      </left>
      <right style="hair">
        <color theme="0" tint="-0.249977111117893"/>
      </right>
      <top style="hair">
        <color theme="0" tint="-0.249977111117893"/>
      </top>
      <bottom style="double">
        <color theme="0" tint="-0.249977111117893"/>
      </bottom>
      <diagonal/>
    </border>
    <border>
      <left/>
      <right/>
      <top/>
      <bottom style="dashed">
        <color indexed="64"/>
      </bottom>
      <diagonal/>
    </border>
    <border>
      <left/>
      <right style="dashed">
        <color theme="0" tint="-0.34998626667073579"/>
      </right>
      <top/>
      <bottom/>
      <diagonal/>
    </border>
    <border>
      <left/>
      <right style="dashed">
        <color theme="0" tint="-0.34998626667073579"/>
      </right>
      <top style="thin">
        <color theme="0" tint="-0.249977111117893"/>
      </top>
      <bottom/>
      <diagonal/>
    </border>
  </borders>
  <cellStyleXfs count="8">
    <xf numFmtId="0" fontId="0" fillId="0" borderId="0"/>
    <xf numFmtId="44"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cellStyleXfs>
  <cellXfs count="408">
    <xf numFmtId="0" fontId="0" fillId="0" borderId="0" xfId="0"/>
    <xf numFmtId="0" fontId="4" fillId="0" borderId="0" xfId="0" applyFont="1"/>
    <xf numFmtId="0" fontId="4" fillId="0" borderId="0" xfId="0" applyFont="1" applyBorder="1"/>
    <xf numFmtId="44" fontId="7" fillId="0" borderId="0" xfId="1" applyFont="1"/>
    <xf numFmtId="44" fontId="4" fillId="0" borderId="0" xfId="0" applyNumberFormat="1" applyFont="1"/>
    <xf numFmtId="0" fontId="4" fillId="0" borderId="1" xfId="0" applyFont="1" applyBorder="1"/>
    <xf numFmtId="0" fontId="3" fillId="0" borderId="1" xfId="0" applyFont="1" applyBorder="1" applyAlignment="1">
      <alignment horizontal="center"/>
    </xf>
    <xf numFmtId="44" fontId="7" fillId="0" borderId="1" xfId="1" applyFont="1" applyBorder="1"/>
    <xf numFmtId="44" fontId="7" fillId="0" borderId="0" xfId="1" applyFont="1" applyBorder="1"/>
    <xf numFmtId="0" fontId="4" fillId="0" borderId="1" xfId="0" applyFont="1" applyBorder="1" applyAlignment="1">
      <alignment vertical="center"/>
    </xf>
    <xf numFmtId="0" fontId="3" fillId="0" borderId="1" xfId="0" applyFont="1" applyBorder="1" applyAlignment="1"/>
    <xf numFmtId="0" fontId="4" fillId="0" borderId="2" xfId="0" applyFont="1" applyBorder="1"/>
    <xf numFmtId="44" fontId="5" fillId="3" borderId="0" xfId="1" applyFont="1" applyFill="1" applyBorder="1"/>
    <xf numFmtId="0" fontId="4" fillId="0" borderId="0" xfId="0" applyFont="1" applyFill="1"/>
    <xf numFmtId="9" fontId="4" fillId="0" borderId="0" xfId="4" applyFont="1" applyBorder="1" applyAlignment="1">
      <alignment horizontal="left"/>
    </xf>
    <xf numFmtId="9" fontId="4" fillId="0" borderId="0" xfId="4" applyFont="1"/>
    <xf numFmtId="0" fontId="11" fillId="0" borderId="0" xfId="0" applyFont="1" applyBorder="1" applyAlignment="1"/>
    <xf numFmtId="0" fontId="8" fillId="2" borderId="1" xfId="2" applyFont="1" applyFill="1" applyBorder="1" applyAlignment="1">
      <alignment vertical="center"/>
    </xf>
    <xf numFmtId="0" fontId="4" fillId="0" borderId="0" xfId="0" applyFont="1" applyAlignment="1">
      <alignment vertical="center"/>
    </xf>
    <xf numFmtId="0" fontId="4" fillId="5" borderId="3" xfId="0" applyFont="1" applyFill="1" applyBorder="1" applyAlignment="1">
      <alignment horizontal="center" vertical="center"/>
    </xf>
    <xf numFmtId="44" fontId="4" fillId="4" borderId="0" xfId="1" applyFont="1" applyFill="1" applyBorder="1" applyAlignment="1">
      <alignment vertical="center"/>
    </xf>
    <xf numFmtId="0" fontId="8" fillId="2" borderId="1" xfId="2" applyFont="1" applyFill="1" applyBorder="1" applyAlignment="1">
      <alignment horizontal="left" vertical="center"/>
    </xf>
    <xf numFmtId="0" fontId="6" fillId="0" borderId="0" xfId="0" applyFont="1"/>
    <xf numFmtId="0" fontId="4" fillId="0" borderId="4" xfId="0" applyFont="1" applyBorder="1"/>
    <xf numFmtId="9" fontId="7" fillId="0" borderId="0" xfId="4" applyFont="1" applyBorder="1"/>
    <xf numFmtId="0" fontId="7" fillId="0" borderId="0" xfId="0" applyFont="1" applyBorder="1"/>
    <xf numFmtId="44" fontId="4" fillId="4" borderId="4" xfId="1" applyFont="1" applyFill="1" applyBorder="1" applyAlignment="1">
      <alignment vertical="center"/>
    </xf>
    <xf numFmtId="44" fontId="6" fillId="0" borderId="0" xfId="0" applyNumberFormat="1" applyFont="1"/>
    <xf numFmtId="0" fontId="4" fillId="0" borderId="0" xfId="0" applyFont="1" applyFill="1" applyBorder="1"/>
    <xf numFmtId="44" fontId="4" fillId="0" borderId="0" xfId="1" applyFont="1" applyFill="1" applyBorder="1" applyAlignment="1">
      <alignment vertical="center"/>
    </xf>
    <xf numFmtId="9" fontId="4" fillId="0" borderId="0" xfId="4" applyFont="1" applyAlignment="1">
      <alignment horizontal="center"/>
    </xf>
    <xf numFmtId="43" fontId="9" fillId="0" borderId="0" xfId="3" applyFont="1" applyFill="1" applyBorder="1" applyAlignment="1">
      <alignment vertical="center"/>
    </xf>
    <xf numFmtId="44" fontId="4" fillId="8" borderId="0" xfId="1" applyFont="1" applyFill="1" applyBorder="1" applyAlignment="1">
      <alignment vertical="center"/>
    </xf>
    <xf numFmtId="44" fontId="6" fillId="8" borderId="0" xfId="1" applyFont="1" applyFill="1" applyBorder="1" applyAlignment="1">
      <alignment vertical="center"/>
    </xf>
    <xf numFmtId="44" fontId="4" fillId="8" borderId="0" xfId="1" applyFont="1" applyFill="1" applyBorder="1"/>
    <xf numFmtId="9" fontId="4" fillId="0" borderId="0" xfId="4" applyFont="1" applyFill="1" applyBorder="1" applyAlignment="1">
      <alignment horizontal="left"/>
    </xf>
    <xf numFmtId="44" fontId="4" fillId="0" borderId="0" xfId="1" applyFont="1" applyFill="1" applyBorder="1"/>
    <xf numFmtId="9" fontId="4" fillId="0" borderId="0" xfId="4" applyFont="1" applyFill="1"/>
    <xf numFmtId="0" fontId="10" fillId="0" borderId="0" xfId="0" applyFont="1"/>
    <xf numFmtId="0" fontId="14" fillId="0" borderId="0" xfId="5"/>
    <xf numFmtId="49" fontId="14" fillId="0" borderId="0" xfId="5" applyNumberFormat="1"/>
    <xf numFmtId="43" fontId="14" fillId="0" borderId="0" xfId="5" applyNumberFormat="1"/>
    <xf numFmtId="0" fontId="0" fillId="0" borderId="0" xfId="0" applyBorder="1"/>
    <xf numFmtId="0" fontId="11" fillId="0" borderId="0" xfId="0" applyFont="1" applyAlignment="1"/>
    <xf numFmtId="0" fontId="12" fillId="0" borderId="0" xfId="0" applyFont="1" applyAlignment="1"/>
    <xf numFmtId="0" fontId="12" fillId="0" borderId="0" xfId="0" applyFont="1" applyFill="1" applyBorder="1"/>
    <xf numFmtId="43" fontId="14" fillId="0" borderId="0" xfId="3" applyFont="1"/>
    <xf numFmtId="43" fontId="15" fillId="0" borderId="0" xfId="3" applyFont="1"/>
    <xf numFmtId="0" fontId="14" fillId="0" borderId="0" xfId="5" applyBorder="1"/>
    <xf numFmtId="43" fontId="14" fillId="0" borderId="0" xfId="3" applyNumberFormat="1" applyFont="1"/>
    <xf numFmtId="9" fontId="7" fillId="0" borderId="0" xfId="4" applyFont="1" applyAlignment="1">
      <alignment horizontal="center"/>
    </xf>
    <xf numFmtId="0" fontId="14" fillId="0" borderId="0" xfId="5" applyFill="1"/>
    <xf numFmtId="0" fontId="14" fillId="0" borderId="0" xfId="5" applyFill="1" applyBorder="1"/>
    <xf numFmtId="8" fontId="10" fillId="0" borderId="0" xfId="6" applyNumberFormat="1" applyFont="1" applyFill="1" applyBorder="1" applyProtection="1"/>
    <xf numFmtId="43" fontId="14" fillId="0" borderId="0" xfId="3" applyFont="1" applyFill="1"/>
    <xf numFmtId="49" fontId="14" fillId="0" borderId="0" xfId="5" applyNumberFormat="1" applyFill="1"/>
    <xf numFmtId="1" fontId="14" fillId="0" borderId="0" xfId="5" applyNumberFormat="1"/>
    <xf numFmtId="0" fontId="19" fillId="9" borderId="0" xfId="5" applyFont="1" applyFill="1" applyBorder="1" applyAlignment="1">
      <alignment horizontal="center"/>
    </xf>
    <xf numFmtId="0" fontId="19" fillId="10" borderId="0" xfId="5" applyFont="1" applyFill="1" applyBorder="1" applyAlignment="1">
      <alignment horizontal="center"/>
    </xf>
    <xf numFmtId="0" fontId="19" fillId="12" borderId="0" xfId="5" applyFont="1" applyFill="1" applyBorder="1" applyAlignment="1">
      <alignment horizontal="center"/>
    </xf>
    <xf numFmtId="0" fontId="19" fillId="11" borderId="0" xfId="5" applyFont="1" applyFill="1" applyBorder="1" applyAlignment="1">
      <alignment horizontal="center"/>
    </xf>
    <xf numFmtId="43" fontId="21" fillId="0" borderId="0" xfId="7" applyFont="1" applyBorder="1"/>
    <xf numFmtId="0" fontId="20" fillId="0" borderId="0" xfId="5" applyFont="1" applyBorder="1"/>
    <xf numFmtId="44" fontId="21" fillId="0" borderId="0" xfId="1" applyFont="1" applyBorder="1"/>
    <xf numFmtId="0" fontId="20" fillId="0" borderId="0" xfId="5" applyFont="1"/>
    <xf numFmtId="8" fontId="22" fillId="0" borderId="0" xfId="6" applyNumberFormat="1" applyFont="1" applyFill="1" applyBorder="1" applyProtection="1"/>
    <xf numFmtId="0" fontId="0" fillId="0" borderId="0" xfId="0" applyAlignment="1"/>
    <xf numFmtId="0" fontId="0" fillId="13" borderId="0" xfId="0" applyFill="1"/>
    <xf numFmtId="0" fontId="0" fillId="13" borderId="0" xfId="0" applyFill="1" applyBorder="1"/>
    <xf numFmtId="0" fontId="0" fillId="0" borderId="0" xfId="0" applyFill="1"/>
    <xf numFmtId="0" fontId="0" fillId="0" borderId="0" xfId="0" applyFill="1" applyBorder="1"/>
    <xf numFmtId="0" fontId="21" fillId="0" borderId="0" xfId="0" applyFont="1" applyBorder="1"/>
    <xf numFmtId="0" fontId="24" fillId="0" borderId="33" xfId="0" applyFont="1" applyBorder="1" applyAlignment="1">
      <alignment vertical="center"/>
    </xf>
    <xf numFmtId="0" fontId="21" fillId="0" borderId="34" xfId="0" applyFont="1" applyBorder="1"/>
    <xf numFmtId="0" fontId="21" fillId="0" borderId="35" xfId="0" applyFont="1" applyBorder="1"/>
    <xf numFmtId="0" fontId="21" fillId="0" borderId="36" xfId="0" applyFont="1" applyBorder="1"/>
    <xf numFmtId="0" fontId="25" fillId="0" borderId="0" xfId="0" applyFont="1" applyBorder="1"/>
    <xf numFmtId="0" fontId="25" fillId="0" borderId="0" xfId="0" applyFont="1" applyBorder="1" applyAlignment="1">
      <alignment vertical="center"/>
    </xf>
    <xf numFmtId="0" fontId="25" fillId="0" borderId="0" xfId="0" applyFont="1" applyBorder="1" applyAlignment="1">
      <alignment horizontal="right" vertical="center"/>
    </xf>
    <xf numFmtId="0" fontId="21" fillId="0" borderId="38" xfId="0" applyFont="1" applyBorder="1"/>
    <xf numFmtId="0" fontId="21" fillId="0" borderId="29" xfId="0" applyFont="1" applyBorder="1"/>
    <xf numFmtId="0" fontId="25" fillId="0" borderId="29" xfId="0" applyFont="1" applyBorder="1"/>
    <xf numFmtId="0" fontId="26" fillId="0" borderId="29" xfId="0" applyFont="1" applyBorder="1" applyAlignment="1">
      <alignment horizontal="right"/>
    </xf>
    <xf numFmtId="0" fontId="19" fillId="0" borderId="50" xfId="5" applyFont="1" applyBorder="1" applyAlignment="1">
      <alignment horizontal="center"/>
    </xf>
    <xf numFmtId="0" fontId="19" fillId="10" borderId="50" xfId="5" applyFont="1" applyFill="1" applyBorder="1" applyAlignment="1">
      <alignment horizontal="center"/>
    </xf>
    <xf numFmtId="0" fontId="19" fillId="12" borderId="50" xfId="5" applyFont="1" applyFill="1" applyBorder="1" applyAlignment="1">
      <alignment horizontal="center"/>
    </xf>
    <xf numFmtId="0" fontId="19" fillId="11" borderId="50" xfId="5" applyFont="1" applyFill="1" applyBorder="1" applyAlignment="1">
      <alignment horizontal="center"/>
    </xf>
    <xf numFmtId="0" fontId="20" fillId="0" borderId="0" xfId="0" applyFont="1" applyAlignment="1">
      <alignment horizontal="right"/>
    </xf>
    <xf numFmtId="0" fontId="19" fillId="0" borderId="0" xfId="0" applyFont="1" applyAlignment="1">
      <alignment horizontal="right"/>
    </xf>
    <xf numFmtId="0" fontId="18" fillId="0" borderId="0" xfId="0" applyFont="1" applyBorder="1"/>
    <xf numFmtId="9" fontId="18" fillId="0" borderId="0" xfId="0" applyNumberFormat="1" applyFont="1" applyBorder="1"/>
    <xf numFmtId="0" fontId="17" fillId="0" borderId="0" xfId="0" applyFont="1" applyBorder="1" applyAlignment="1">
      <alignment horizontal="center"/>
    </xf>
    <xf numFmtId="0" fontId="17" fillId="0" borderId="0" xfId="0" applyFont="1" applyBorder="1"/>
    <xf numFmtId="0" fontId="18" fillId="0" borderId="0" xfId="0" applyFont="1" applyBorder="1" applyAlignment="1">
      <alignment horizontal="center"/>
    </xf>
    <xf numFmtId="1" fontId="18" fillId="0" borderId="0" xfId="0" applyNumberFormat="1" applyFont="1" applyBorder="1" applyAlignment="1">
      <alignment horizontal="center"/>
    </xf>
    <xf numFmtId="43" fontId="29" fillId="0" borderId="0" xfId="3" applyFont="1"/>
    <xf numFmtId="43" fontId="28" fillId="0" borderId="0" xfId="3" applyFont="1"/>
    <xf numFmtId="0" fontId="31" fillId="0" borderId="0" xfId="5" applyFont="1"/>
    <xf numFmtId="49" fontId="31" fillId="0" borderId="0" xfId="5" applyNumberFormat="1" applyFont="1"/>
    <xf numFmtId="14" fontId="1" fillId="0" borderId="0" xfId="0" applyNumberFormat="1" applyFont="1"/>
    <xf numFmtId="14" fontId="14" fillId="0" borderId="0" xfId="5" applyNumberFormat="1"/>
    <xf numFmtId="8" fontId="22" fillId="0" borderId="0" xfId="6" applyNumberFormat="1" applyFont="1" applyFill="1" applyBorder="1" applyProtection="1">
      <protection locked="0"/>
    </xf>
    <xf numFmtId="44" fontId="22" fillId="0" borderId="0" xfId="6" applyNumberFormat="1" applyFont="1" applyFill="1" applyBorder="1" applyProtection="1">
      <protection locked="0"/>
    </xf>
    <xf numFmtId="14" fontId="32" fillId="0" borderId="0" xfId="5" applyNumberFormat="1" applyFont="1" applyAlignment="1">
      <alignment horizontal="left" vertical="center"/>
    </xf>
    <xf numFmtId="0" fontId="19" fillId="0" borderId="0" xfId="5" applyFont="1" applyBorder="1" applyAlignment="1">
      <alignment horizontal="center"/>
    </xf>
    <xf numFmtId="0" fontId="19" fillId="9" borderId="30" xfId="5" applyFont="1" applyFill="1" applyBorder="1" applyAlignment="1"/>
    <xf numFmtId="0" fontId="19" fillId="0" borderId="29" xfId="5" applyFont="1" applyBorder="1" applyAlignment="1"/>
    <xf numFmtId="14" fontId="32" fillId="0" borderId="0" xfId="5" applyNumberFormat="1" applyFont="1" applyFill="1" applyAlignment="1">
      <alignment horizontal="left"/>
    </xf>
    <xf numFmtId="14" fontId="32" fillId="0" borderId="0" xfId="5" applyNumberFormat="1" applyFont="1" applyFill="1" applyAlignment="1">
      <alignment horizontal="left" vertical="center"/>
    </xf>
    <xf numFmtId="164" fontId="21" fillId="0" borderId="0" xfId="6" applyNumberFormat="1" applyFont="1" applyFill="1" applyProtection="1">
      <protection locked="0"/>
    </xf>
    <xf numFmtId="165" fontId="21" fillId="0" borderId="0" xfId="7" applyNumberFormat="1" applyFont="1" applyFill="1" applyProtection="1">
      <protection locked="0"/>
    </xf>
    <xf numFmtId="14" fontId="21" fillId="0" borderId="0" xfId="7" applyNumberFormat="1" applyFont="1" applyFill="1" applyProtection="1">
      <protection locked="0"/>
    </xf>
    <xf numFmtId="10" fontId="20" fillId="0" borderId="0" xfId="5" applyNumberFormat="1" applyFont="1" applyFill="1" applyProtection="1">
      <protection locked="0"/>
    </xf>
    <xf numFmtId="0" fontId="19" fillId="0" borderId="0" xfId="5" applyFont="1" applyFill="1" applyBorder="1" applyAlignment="1">
      <alignment horizontal="center"/>
    </xf>
    <xf numFmtId="43" fontId="21" fillId="0" borderId="0" xfId="7" applyFont="1" applyFill="1" applyBorder="1"/>
    <xf numFmtId="44" fontId="20" fillId="0" borderId="0" xfId="1" applyFont="1" applyFill="1" applyBorder="1"/>
    <xf numFmtId="0" fontId="20" fillId="0" borderId="0" xfId="5" applyFont="1" applyFill="1"/>
    <xf numFmtId="0" fontId="20" fillId="0" borderId="0" xfId="5" applyFont="1" applyFill="1" applyBorder="1" applyAlignment="1">
      <alignment horizontal="centerContinuous"/>
    </xf>
    <xf numFmtId="0" fontId="19" fillId="0" borderId="0" xfId="5" applyFont="1" applyFill="1" applyBorder="1" applyAlignment="1"/>
    <xf numFmtId="0" fontId="19" fillId="0" borderId="0" xfId="5" applyFont="1" applyFill="1" applyBorder="1" applyAlignment="1">
      <alignment horizontal="center" vertical="center"/>
    </xf>
    <xf numFmtId="0" fontId="20" fillId="0" borderId="0" xfId="5" applyFont="1" applyFill="1" applyBorder="1" applyAlignment="1">
      <alignment horizontal="center"/>
    </xf>
    <xf numFmtId="14" fontId="32" fillId="0" borderId="0" xfId="5" applyNumberFormat="1" applyFont="1" applyFill="1" applyBorder="1" applyAlignment="1">
      <alignment horizontal="left" vertical="center"/>
    </xf>
    <xf numFmtId="164" fontId="21" fillId="0" borderId="0" xfId="6" applyNumberFormat="1" applyFont="1" applyFill="1" applyBorder="1" applyProtection="1">
      <protection locked="0"/>
    </xf>
    <xf numFmtId="165" fontId="21" fillId="0" borderId="0" xfId="7" applyNumberFormat="1" applyFont="1" applyFill="1" applyBorder="1" applyProtection="1">
      <protection locked="0"/>
    </xf>
    <xf numFmtId="14" fontId="21" fillId="0" borderId="0" xfId="7" applyNumberFormat="1" applyFont="1" applyFill="1" applyBorder="1" applyProtection="1">
      <protection locked="0"/>
    </xf>
    <xf numFmtId="10" fontId="20" fillId="0" borderId="0" xfId="5" applyNumberFormat="1" applyFont="1" applyFill="1" applyBorder="1" applyProtection="1">
      <protection locked="0"/>
    </xf>
    <xf numFmtId="0" fontId="33" fillId="0" borderId="0" xfId="5" applyFont="1" applyAlignment="1"/>
    <xf numFmtId="0" fontId="19" fillId="10" borderId="51" xfId="5" applyFont="1" applyFill="1" applyBorder="1" applyAlignment="1">
      <alignment horizontal="center" wrapText="1"/>
    </xf>
    <xf numFmtId="0" fontId="19" fillId="10" borderId="51" xfId="5" applyFont="1" applyFill="1" applyBorder="1" applyAlignment="1">
      <alignment horizontal="center"/>
    </xf>
    <xf numFmtId="0" fontId="19" fillId="12" borderId="51" xfId="5" applyFont="1" applyFill="1" applyBorder="1" applyAlignment="1">
      <alignment horizontal="center" wrapText="1"/>
    </xf>
    <xf numFmtId="0" fontId="19" fillId="12" borderId="51" xfId="5" applyFont="1" applyFill="1" applyBorder="1" applyAlignment="1">
      <alignment horizontal="center"/>
    </xf>
    <xf numFmtId="0" fontId="19" fillId="11" borderId="51" xfId="5" applyFont="1" applyFill="1" applyBorder="1" applyAlignment="1">
      <alignment horizontal="center" wrapText="1"/>
    </xf>
    <xf numFmtId="0" fontId="19" fillId="11" borderId="51" xfId="5" applyFont="1" applyFill="1" applyBorder="1" applyAlignment="1">
      <alignment horizontal="center"/>
    </xf>
    <xf numFmtId="44" fontId="21" fillId="4" borderId="52" xfId="1" applyFont="1" applyFill="1" applyBorder="1" applyProtection="1">
      <protection locked="0"/>
    </xf>
    <xf numFmtId="0" fontId="20" fillId="4" borderId="54" xfId="5" applyFont="1" applyFill="1" applyBorder="1"/>
    <xf numFmtId="0" fontId="19" fillId="12" borderId="53" xfId="5" applyFont="1" applyFill="1" applyBorder="1" applyAlignment="1">
      <alignment horizontal="center" wrapText="1"/>
    </xf>
    <xf numFmtId="0" fontId="29" fillId="0" borderId="0" xfId="5" applyFont="1"/>
    <xf numFmtId="0" fontId="28" fillId="0" borderId="0" xfId="5" applyFont="1"/>
    <xf numFmtId="0" fontId="29" fillId="0" borderId="0" xfId="5" applyFont="1" applyProtection="1">
      <protection locked="0"/>
    </xf>
    <xf numFmtId="0" fontId="29" fillId="0" borderId="0" xfId="5" quotePrefix="1" applyFont="1"/>
    <xf numFmtId="0" fontId="0" fillId="0" borderId="0" xfId="0" applyFont="1"/>
    <xf numFmtId="0" fontId="0" fillId="0" borderId="29" xfId="0" applyBorder="1"/>
    <xf numFmtId="14" fontId="34" fillId="6" borderId="55" xfId="0" applyNumberFormat="1" applyFont="1" applyFill="1" applyBorder="1" applyAlignment="1" applyProtection="1">
      <alignment horizontal="center"/>
      <protection locked="0"/>
    </xf>
    <xf numFmtId="0" fontId="0" fillId="0" borderId="0" xfId="0" applyProtection="1">
      <protection hidden="1"/>
    </xf>
    <xf numFmtId="44" fontId="6" fillId="0" borderId="0" xfId="0" applyNumberFormat="1" applyFont="1" applyProtection="1">
      <protection hidden="1"/>
    </xf>
    <xf numFmtId="0" fontId="21" fillId="0" borderId="0" xfId="0" applyFont="1" applyAlignment="1" applyProtection="1">
      <alignment horizontal="center"/>
      <protection hidden="1"/>
    </xf>
    <xf numFmtId="0" fontId="20" fillId="0" borderId="0" xfId="5" applyFont="1" applyAlignment="1" applyProtection="1">
      <alignment horizontal="center"/>
      <protection hidden="1"/>
    </xf>
    <xf numFmtId="44" fontId="20" fillId="0" borderId="0" xfId="1" applyFont="1" applyProtection="1">
      <protection hidden="1"/>
    </xf>
    <xf numFmtId="44" fontId="19" fillId="0" borderId="0" xfId="1" applyFont="1" applyBorder="1" applyProtection="1">
      <protection hidden="1"/>
    </xf>
    <xf numFmtId="0" fontId="20" fillId="0" borderId="0" xfId="5" applyFont="1" applyBorder="1" applyAlignment="1" applyProtection="1">
      <alignment horizontal="center"/>
      <protection hidden="1"/>
    </xf>
    <xf numFmtId="14" fontId="20" fillId="0" borderId="0" xfId="5" applyNumberFormat="1" applyFont="1" applyAlignment="1" applyProtection="1">
      <alignment horizontal="center"/>
      <protection hidden="1"/>
    </xf>
    <xf numFmtId="44" fontId="21" fillId="0" borderId="0" xfId="1" applyFont="1" applyBorder="1" applyProtection="1">
      <protection hidden="1"/>
    </xf>
    <xf numFmtId="43" fontId="21" fillId="0" borderId="0" xfId="7" applyFont="1" applyBorder="1" applyProtection="1">
      <protection hidden="1"/>
    </xf>
    <xf numFmtId="44" fontId="20" fillId="0" borderId="0" xfId="1" applyFont="1" applyBorder="1" applyProtection="1">
      <protection hidden="1"/>
    </xf>
    <xf numFmtId="0" fontId="8" fillId="0" borderId="1" xfId="2" applyFont="1" applyFill="1" applyBorder="1" applyAlignment="1">
      <alignment horizontal="left" vertical="center"/>
    </xf>
    <xf numFmtId="44" fontId="4" fillId="0" borderId="0" xfId="1" applyFont="1" applyFill="1" applyBorder="1" applyAlignment="1" applyProtection="1">
      <alignment vertical="center"/>
      <protection locked="0"/>
    </xf>
    <xf numFmtId="0" fontId="3" fillId="0" borderId="0" xfId="0" applyFont="1" applyFill="1" applyBorder="1" applyAlignment="1"/>
    <xf numFmtId="0" fontId="3" fillId="0" borderId="0" xfId="0" applyFont="1" applyFill="1" applyBorder="1" applyAlignment="1">
      <alignment horizontal="center"/>
    </xf>
    <xf numFmtId="0" fontId="6" fillId="0" borderId="0" xfId="0" applyFont="1" applyFill="1" applyBorder="1"/>
    <xf numFmtId="44" fontId="6" fillId="0" borderId="0" xfId="0" applyNumberFormat="1" applyFont="1" applyFill="1" applyBorder="1" applyProtection="1">
      <protection hidden="1"/>
    </xf>
    <xf numFmtId="0" fontId="38" fillId="0" borderId="0" xfId="0" applyFont="1"/>
    <xf numFmtId="0" fontId="4" fillId="0" borderId="57" xfId="0" applyFont="1" applyBorder="1"/>
    <xf numFmtId="9" fontId="7" fillId="0" borderId="0" xfId="4" applyFont="1" applyProtection="1">
      <protection hidden="1"/>
    </xf>
    <xf numFmtId="0" fontId="0" fillId="5" borderId="0" xfId="0" applyFill="1"/>
    <xf numFmtId="0" fontId="0" fillId="0" borderId="0" xfId="0" applyAlignment="1">
      <alignment horizontal="right"/>
    </xf>
    <xf numFmtId="0" fontId="41" fillId="0" borderId="0" xfId="0" applyFont="1" applyAlignment="1" applyProtection="1"/>
    <xf numFmtId="0" fontId="0" fillId="0" borderId="36" xfId="0" applyBorder="1"/>
    <xf numFmtId="0" fontId="0" fillId="0" borderId="38" xfId="0" applyBorder="1"/>
    <xf numFmtId="0" fontId="0" fillId="0" borderId="37" xfId="0" applyBorder="1"/>
    <xf numFmtId="0" fontId="0" fillId="0" borderId="61" xfId="0" applyBorder="1"/>
    <xf numFmtId="0" fontId="42" fillId="0" borderId="0" xfId="0" applyFont="1" applyAlignment="1">
      <alignment horizontal="right"/>
    </xf>
    <xf numFmtId="0" fontId="34" fillId="0" borderId="0" xfId="0" applyFont="1" applyAlignment="1">
      <alignment horizontal="right"/>
    </xf>
    <xf numFmtId="0" fontId="40" fillId="0" borderId="0" xfId="0" applyFont="1" applyAlignment="1" applyProtection="1"/>
    <xf numFmtId="0" fontId="43" fillId="0" borderId="0" xfId="0" applyFont="1"/>
    <xf numFmtId="0" fontId="37" fillId="0" borderId="0" xfId="0" applyFont="1"/>
    <xf numFmtId="0" fontId="44" fillId="0" borderId="0" xfId="0" applyFont="1"/>
    <xf numFmtId="0" fontId="44" fillId="0" borderId="4" xfId="0" applyFont="1" applyBorder="1"/>
    <xf numFmtId="0" fontId="45" fillId="0" borderId="0" xfId="0" applyFont="1"/>
    <xf numFmtId="44" fontId="45" fillId="0" borderId="0" xfId="0" applyNumberFormat="1" applyFont="1" applyProtection="1">
      <protection hidden="1"/>
    </xf>
    <xf numFmtId="0" fontId="46" fillId="0" borderId="1" xfId="0" applyFont="1" applyBorder="1" applyAlignment="1">
      <alignment horizontal="center"/>
    </xf>
    <xf numFmtId="0" fontId="47" fillId="0" borderId="1" xfId="0" applyFont="1" applyBorder="1" applyAlignment="1"/>
    <xf numFmtId="0" fontId="48" fillId="0" borderId="1" xfId="0" applyFont="1" applyBorder="1"/>
    <xf numFmtId="0" fontId="47" fillId="0" borderId="1" xfId="0" applyFont="1" applyBorder="1" applyAlignment="1">
      <alignment horizontal="center"/>
    </xf>
    <xf numFmtId="44" fontId="44" fillId="6" borderId="31" xfId="1" applyFont="1" applyFill="1" applyBorder="1" applyAlignment="1" applyProtection="1">
      <alignment vertical="center"/>
      <protection locked="0"/>
    </xf>
    <xf numFmtId="8" fontId="44" fillId="5" borderId="55" xfId="1" applyNumberFormat="1" applyFont="1" applyFill="1" applyBorder="1" applyAlignment="1" applyProtection="1">
      <alignment vertical="center"/>
      <protection hidden="1"/>
    </xf>
    <xf numFmtId="44" fontId="44" fillId="6" borderId="31" xfId="1" applyFont="1" applyFill="1" applyBorder="1" applyProtection="1">
      <protection locked="0"/>
    </xf>
    <xf numFmtId="44" fontId="44" fillId="19" borderId="31" xfId="1" applyFont="1" applyFill="1" applyBorder="1" applyAlignment="1" applyProtection="1">
      <alignment vertical="center"/>
      <protection hidden="1"/>
    </xf>
    <xf numFmtId="0" fontId="51" fillId="0" borderId="0" xfId="0" applyFont="1" applyBorder="1"/>
    <xf numFmtId="0" fontId="55" fillId="0" borderId="0" xfId="0" applyFont="1" applyBorder="1" applyAlignment="1"/>
    <xf numFmtId="0" fontId="53" fillId="0" borderId="0" xfId="0" applyFont="1" applyBorder="1"/>
    <xf numFmtId="0" fontId="56" fillId="0" borderId="0" xfId="0" applyFont="1" applyBorder="1"/>
    <xf numFmtId="0" fontId="57" fillId="0" borderId="0" xfId="5" applyFont="1" applyAlignment="1"/>
    <xf numFmtId="0" fontId="51" fillId="0" borderId="42" xfId="0" applyFont="1" applyBorder="1"/>
    <xf numFmtId="0" fontId="51" fillId="0" borderId="43" xfId="0" applyFont="1" applyBorder="1"/>
    <xf numFmtId="0" fontId="51" fillId="0" borderId="44" xfId="0" applyFont="1" applyBorder="1"/>
    <xf numFmtId="0" fontId="51" fillId="0" borderId="45" xfId="0" applyFont="1" applyBorder="1"/>
    <xf numFmtId="0" fontId="51" fillId="0" borderId="46" xfId="0" applyFont="1" applyBorder="1"/>
    <xf numFmtId="0" fontId="51" fillId="0" borderId="0" xfId="0" applyFont="1" applyBorder="1" applyAlignment="1">
      <alignment horizontal="right"/>
    </xf>
    <xf numFmtId="44" fontId="34" fillId="0" borderId="0" xfId="1" applyFont="1" applyBorder="1" applyProtection="1">
      <protection hidden="1"/>
    </xf>
    <xf numFmtId="0" fontId="51" fillId="0" borderId="47" xfId="0" applyFont="1" applyBorder="1"/>
    <xf numFmtId="0" fontId="51" fillId="0" borderId="48" xfId="0" applyFont="1" applyBorder="1"/>
    <xf numFmtId="0" fontId="51" fillId="0" borderId="48" xfId="0" applyFont="1" applyBorder="1" applyAlignment="1">
      <alignment horizontal="right"/>
    </xf>
    <xf numFmtId="44" fontId="34" fillId="0" borderId="48" xfId="1" applyFont="1" applyBorder="1" applyProtection="1">
      <protection hidden="1"/>
    </xf>
    <xf numFmtId="0" fontId="51" fillId="0" borderId="49" xfId="0" applyFont="1" applyBorder="1"/>
    <xf numFmtId="0" fontId="58" fillId="0" borderId="45" xfId="0" applyFont="1" applyBorder="1"/>
    <xf numFmtId="0" fontId="59" fillId="0" borderId="0" xfId="0" applyFont="1" applyBorder="1" applyAlignment="1" applyProtection="1">
      <alignment horizontal="center"/>
      <protection hidden="1"/>
    </xf>
    <xf numFmtId="44" fontId="51" fillId="0" borderId="48" xfId="0" applyNumberFormat="1" applyFont="1" applyBorder="1" applyProtection="1">
      <protection hidden="1"/>
    </xf>
    <xf numFmtId="0" fontId="0" fillId="17" borderId="0" xfId="0" applyFill="1"/>
    <xf numFmtId="44" fontId="42" fillId="6" borderId="0" xfId="1" applyFont="1" applyFill="1" applyProtection="1">
      <protection locked="0"/>
    </xf>
    <xf numFmtId="0" fontId="43" fillId="0" borderId="62" xfId="0" applyFont="1" applyBorder="1"/>
    <xf numFmtId="0" fontId="60" fillId="0" borderId="42" xfId="0" applyFont="1" applyBorder="1"/>
    <xf numFmtId="0" fontId="61" fillId="0" borderId="43" xfId="0" applyFont="1" applyBorder="1"/>
    <xf numFmtId="44" fontId="60" fillId="6" borderId="55" xfId="1" applyFont="1" applyFill="1" applyBorder="1" applyProtection="1">
      <protection locked="0"/>
    </xf>
    <xf numFmtId="0" fontId="56" fillId="0" borderId="0" xfId="0" applyFont="1" applyAlignment="1"/>
    <xf numFmtId="0" fontId="62" fillId="0" borderId="0" xfId="5" applyFont="1"/>
    <xf numFmtId="0" fontId="51" fillId="0" borderId="0" xfId="0" applyFont="1"/>
    <xf numFmtId="44" fontId="34" fillId="0" borderId="0" xfId="1" applyFont="1" applyProtection="1">
      <protection hidden="1"/>
    </xf>
    <xf numFmtId="0" fontId="62" fillId="0" borderId="0" xfId="5" applyFont="1" applyBorder="1"/>
    <xf numFmtId="0" fontId="44" fillId="0" borderId="0" xfId="0" applyFont="1" applyBorder="1" applyProtection="1">
      <protection locked="0"/>
    </xf>
    <xf numFmtId="0" fontId="44" fillId="0" borderId="62" xfId="0" applyFont="1" applyBorder="1" applyProtection="1">
      <protection locked="0"/>
    </xf>
    <xf numFmtId="0" fontId="44" fillId="0" borderId="0" xfId="0" applyFont="1" applyBorder="1" applyAlignment="1">
      <alignment horizontal="left" vertical="center"/>
    </xf>
    <xf numFmtId="0" fontId="38" fillId="0" borderId="0" xfId="0" applyFont="1" applyAlignment="1">
      <alignment horizontal="right"/>
    </xf>
    <xf numFmtId="167" fontId="38" fillId="6" borderId="0" xfId="0" applyNumberFormat="1" applyFont="1" applyFill="1" applyBorder="1" applyAlignment="1" applyProtection="1">
      <alignment horizontal="center"/>
    </xf>
    <xf numFmtId="168" fontId="64" fillId="5" borderId="0" xfId="0" applyNumberFormat="1" applyFont="1" applyFill="1" applyBorder="1" applyAlignment="1" applyProtection="1">
      <alignment horizontal="center"/>
    </xf>
    <xf numFmtId="168" fontId="64" fillId="17" borderId="0" xfId="0" applyNumberFormat="1" applyFont="1" applyFill="1" applyBorder="1" applyAlignment="1" applyProtection="1">
      <alignment horizontal="center"/>
    </xf>
    <xf numFmtId="0" fontId="39" fillId="0" borderId="0" xfId="0" applyFont="1"/>
    <xf numFmtId="0" fontId="66" fillId="0" borderId="0" xfId="0" applyFont="1" applyAlignment="1">
      <alignment vertical="center" wrapText="1"/>
    </xf>
    <xf numFmtId="0" fontId="67" fillId="5" borderId="29" xfId="0" applyFont="1" applyFill="1" applyBorder="1" applyAlignment="1" applyProtection="1">
      <alignment horizontal="center"/>
      <protection locked="0"/>
    </xf>
    <xf numFmtId="0" fontId="68" fillId="4" borderId="29" xfId="0" applyFont="1" applyFill="1" applyBorder="1" applyAlignment="1" applyProtection="1">
      <alignment horizontal="center"/>
      <protection locked="0"/>
    </xf>
    <xf numFmtId="0" fontId="67" fillId="4" borderId="29" xfId="0" applyFont="1" applyFill="1" applyBorder="1" applyAlignment="1" applyProtection="1">
      <alignment horizontal="center"/>
      <protection locked="0"/>
    </xf>
    <xf numFmtId="0" fontId="51" fillId="0" borderId="58" xfId="0" applyFont="1" applyBorder="1"/>
    <xf numFmtId="0" fontId="67" fillId="0" borderId="59" xfId="0" applyFont="1" applyFill="1" applyBorder="1" applyAlignment="1" applyProtection="1">
      <alignment horizontal="center"/>
      <protection locked="0"/>
    </xf>
    <xf numFmtId="0" fontId="67" fillId="0" borderId="59" xfId="0" applyFont="1" applyFill="1" applyBorder="1" applyAlignment="1" applyProtection="1">
      <alignment horizontal="right"/>
      <protection locked="0"/>
    </xf>
    <xf numFmtId="0" fontId="67" fillId="5" borderId="59" xfId="0" applyFont="1" applyFill="1" applyBorder="1" applyAlignment="1" applyProtection="1">
      <alignment horizontal="center"/>
      <protection locked="0"/>
    </xf>
    <xf numFmtId="0" fontId="68" fillId="16" borderId="59" xfId="0" applyFont="1" applyFill="1" applyBorder="1" applyAlignment="1" applyProtection="1">
      <alignment horizontal="center"/>
      <protection locked="0"/>
    </xf>
    <xf numFmtId="0" fontId="67" fillId="16" borderId="59" xfId="0" applyFont="1" applyFill="1" applyBorder="1" applyAlignment="1" applyProtection="1">
      <alignment horizontal="center"/>
      <protection locked="0"/>
    </xf>
    <xf numFmtId="0" fontId="67" fillId="16" borderId="60" xfId="0" applyFont="1" applyFill="1" applyBorder="1" applyAlignment="1" applyProtection="1">
      <alignment horizontal="center"/>
      <protection locked="0"/>
    </xf>
    <xf numFmtId="0" fontId="69" fillId="0" borderId="0" xfId="0" applyFont="1" applyBorder="1" applyAlignment="1" applyProtection="1">
      <alignment horizontal="center"/>
    </xf>
    <xf numFmtId="0" fontId="69" fillId="0" borderId="0" xfId="0" applyFont="1" applyBorder="1" applyAlignment="1" applyProtection="1"/>
    <xf numFmtId="168" fontId="69" fillId="5" borderId="0" xfId="0" applyNumberFormat="1" applyFont="1" applyFill="1" applyBorder="1" applyAlignment="1" applyProtection="1">
      <alignment horizontal="center"/>
    </xf>
    <xf numFmtId="168" fontId="42" fillId="11" borderId="0" xfId="0" applyNumberFormat="1" applyFont="1" applyFill="1" applyBorder="1" applyProtection="1"/>
    <xf numFmtId="0" fontId="69" fillId="0" borderId="0" xfId="0" applyFont="1" applyFill="1" applyBorder="1"/>
    <xf numFmtId="0" fontId="69" fillId="0" borderId="37" xfId="0" applyFont="1" applyFill="1" applyBorder="1"/>
    <xf numFmtId="168" fontId="42" fillId="11" borderId="37" xfId="0" applyNumberFormat="1" applyFont="1" applyFill="1" applyBorder="1" applyProtection="1"/>
    <xf numFmtId="0" fontId="52" fillId="0" borderId="33" xfId="0" applyFont="1" applyBorder="1"/>
    <xf numFmtId="0" fontId="53" fillId="0" borderId="34" xfId="0" applyFont="1" applyBorder="1"/>
    <xf numFmtId="0" fontId="53" fillId="0" borderId="35" xfId="0" applyFont="1" applyBorder="1"/>
    <xf numFmtId="0" fontId="54" fillId="0" borderId="36" xfId="0" applyFont="1" applyBorder="1" applyAlignment="1"/>
    <xf numFmtId="0" fontId="53" fillId="0" borderId="37" xfId="0" applyFont="1" applyBorder="1"/>
    <xf numFmtId="0" fontId="55" fillId="0" borderId="36" xfId="0" applyFont="1" applyBorder="1" applyAlignment="1"/>
    <xf numFmtId="0" fontId="54" fillId="0" borderId="36" xfId="0" applyFont="1" applyBorder="1"/>
    <xf numFmtId="0" fontId="54" fillId="0" borderId="38" xfId="0" applyFont="1" applyBorder="1"/>
    <xf numFmtId="0" fontId="53" fillId="0" borderId="29" xfId="0" applyFont="1" applyBorder="1"/>
    <xf numFmtId="0" fontId="56" fillId="0" borderId="29" xfId="0" applyFont="1" applyBorder="1"/>
    <xf numFmtId="0" fontId="4" fillId="0" borderId="61" xfId="0" applyFont="1" applyBorder="1"/>
    <xf numFmtId="0" fontId="71" fillId="0" borderId="0" xfId="5" applyFont="1"/>
    <xf numFmtId="0" fontId="71" fillId="0" borderId="0" xfId="5" applyFont="1" applyBorder="1"/>
    <xf numFmtId="0" fontId="19" fillId="0" borderId="29" xfId="5" applyFont="1" applyFill="1" applyBorder="1" applyAlignment="1">
      <alignment horizontal="center" vertical="center"/>
    </xf>
    <xf numFmtId="0" fontId="19" fillId="0" borderId="29" xfId="5" applyFont="1" applyFill="1" applyBorder="1" applyAlignment="1">
      <alignment horizontal="center"/>
    </xf>
    <xf numFmtId="0" fontId="8" fillId="2" borderId="0" xfId="2" applyFont="1" applyFill="1" applyBorder="1" applyAlignment="1">
      <alignment vertical="center"/>
    </xf>
    <xf numFmtId="0" fontId="4" fillId="0" borderId="65" xfId="0" applyFont="1" applyBorder="1"/>
    <xf numFmtId="43" fontId="9" fillId="0" borderId="65" xfId="3" applyFont="1" applyFill="1" applyBorder="1" applyAlignment="1">
      <alignment vertical="center"/>
    </xf>
    <xf numFmtId="0" fontId="4" fillId="0" borderId="66" xfId="0" applyFont="1" applyBorder="1"/>
    <xf numFmtId="10" fontId="63" fillId="6" borderId="0" xfId="5" applyNumberFormat="1" applyFont="1" applyFill="1" applyProtection="1">
      <protection locked="0" hidden="1"/>
    </xf>
    <xf numFmtId="165" fontId="44" fillId="6" borderId="0" xfId="7" applyNumberFormat="1" applyFont="1" applyFill="1" applyProtection="1">
      <protection locked="0" hidden="1"/>
    </xf>
    <xf numFmtId="164" fontId="44" fillId="5" borderId="0" xfId="6" applyNumberFormat="1" applyFont="1" applyFill="1" applyProtection="1">
      <protection hidden="1"/>
    </xf>
    <xf numFmtId="164" fontId="43" fillId="5" borderId="0" xfId="6" applyNumberFormat="1" applyFont="1" applyFill="1" applyAlignment="1" applyProtection="1">
      <protection hidden="1"/>
    </xf>
    <xf numFmtId="10" fontId="43" fillId="5" borderId="0" xfId="4" applyNumberFormat="1" applyFont="1" applyFill="1" applyAlignment="1" applyProtection="1">
      <protection hidden="1"/>
    </xf>
    <xf numFmtId="44" fontId="37" fillId="5" borderId="0" xfId="6" applyNumberFormat="1" applyFont="1" applyFill="1" applyAlignment="1" applyProtection="1">
      <protection hidden="1"/>
    </xf>
    <xf numFmtId="164" fontId="37" fillId="5" borderId="0" xfId="6" applyNumberFormat="1" applyFont="1" applyFill="1" applyAlignment="1" applyProtection="1">
      <protection hidden="1"/>
    </xf>
    <xf numFmtId="0" fontId="49" fillId="0" borderId="0" xfId="0" applyFont="1" applyFill="1" applyBorder="1" applyAlignment="1"/>
    <xf numFmtId="0" fontId="50" fillId="0" borderId="0" xfId="0" applyFont="1" applyFill="1" applyBorder="1"/>
    <xf numFmtId="0" fontId="49" fillId="0" borderId="0" xfId="0" applyFont="1" applyFill="1" applyBorder="1" applyAlignment="1">
      <alignment horizontal="center"/>
    </xf>
    <xf numFmtId="0" fontId="44" fillId="0" borderId="0" xfId="0" applyFont="1" applyFill="1" applyBorder="1"/>
    <xf numFmtId="44" fontId="44" fillId="0" borderId="0" xfId="1" applyFont="1" applyFill="1" applyBorder="1" applyAlignment="1" applyProtection="1">
      <alignment vertical="center"/>
      <protection locked="0"/>
    </xf>
    <xf numFmtId="0" fontId="45" fillId="0" borderId="0" xfId="0" applyFont="1" applyFill="1" applyBorder="1"/>
    <xf numFmtId="44" fontId="45" fillId="0" borderId="0" xfId="0" applyNumberFormat="1" applyFont="1" applyFill="1" applyBorder="1" applyProtection="1">
      <protection hidden="1"/>
    </xf>
    <xf numFmtId="0" fontId="47" fillId="0" borderId="0" xfId="0" applyFont="1" applyFill="1" applyBorder="1" applyAlignment="1"/>
    <xf numFmtId="0" fontId="48" fillId="0" borderId="0" xfId="0" applyFont="1" applyFill="1" applyBorder="1"/>
    <xf numFmtId="0" fontId="47" fillId="0" borderId="0" xfId="0" applyFont="1" applyFill="1" applyBorder="1" applyAlignment="1">
      <alignment horizontal="center"/>
    </xf>
    <xf numFmtId="0" fontId="53" fillId="5" borderId="0" xfId="0" applyFont="1" applyFill="1" applyAlignment="1">
      <alignment horizontal="center"/>
    </xf>
    <xf numFmtId="10" fontId="63" fillId="6" borderId="0" xfId="5" applyNumberFormat="1" applyFont="1" applyFill="1" applyProtection="1">
      <protection locked="0"/>
    </xf>
    <xf numFmtId="169" fontId="44" fillId="6" borderId="0" xfId="7" applyNumberFormat="1" applyFont="1" applyFill="1" applyProtection="1">
      <protection locked="0" hidden="1"/>
    </xf>
    <xf numFmtId="8" fontId="43" fillId="5" borderId="56" xfId="1" applyNumberFormat="1" applyFont="1" applyFill="1" applyBorder="1" applyAlignment="1" applyProtection="1">
      <alignment vertical="center"/>
      <protection hidden="1"/>
    </xf>
    <xf numFmtId="44" fontId="44" fillId="5" borderId="56" xfId="1" applyFont="1" applyFill="1" applyBorder="1" applyAlignment="1" applyProtection="1">
      <alignment vertical="center"/>
    </xf>
    <xf numFmtId="44" fontId="44" fillId="5" borderId="63" xfId="1" applyFont="1" applyFill="1" applyBorder="1" applyAlignment="1" applyProtection="1">
      <alignment vertical="center"/>
    </xf>
    <xf numFmtId="9" fontId="72" fillId="0" borderId="0" xfId="4" applyFont="1" applyAlignment="1">
      <alignment horizontal="center"/>
    </xf>
    <xf numFmtId="0" fontId="44" fillId="0" borderId="0" xfId="0" applyFont="1" applyFill="1"/>
    <xf numFmtId="0" fontId="73" fillId="0" borderId="0" xfId="0" applyFont="1"/>
    <xf numFmtId="0" fontId="45" fillId="0" borderId="57" xfId="0" applyFont="1" applyFill="1" applyBorder="1" applyAlignment="1"/>
    <xf numFmtId="0" fontId="45" fillId="0" borderId="57" xfId="0" applyFont="1" applyFill="1" applyBorder="1" applyAlignment="1">
      <alignment horizontal="center"/>
    </xf>
    <xf numFmtId="0" fontId="78" fillId="0" borderId="57" xfId="0" applyFont="1" applyBorder="1"/>
    <xf numFmtId="9" fontId="76" fillId="18" borderId="0" xfId="4" applyFont="1" applyFill="1" applyAlignment="1" applyProtection="1">
      <alignment horizontal="center"/>
      <protection hidden="1"/>
    </xf>
    <xf numFmtId="0" fontId="78" fillId="0" borderId="0" xfId="0" applyFont="1"/>
    <xf numFmtId="9" fontId="79" fillId="0" borderId="0" xfId="4" applyFont="1" applyAlignment="1">
      <alignment horizontal="center"/>
    </xf>
    <xf numFmtId="0" fontId="45" fillId="0" borderId="0" xfId="0" applyFont="1" applyFill="1"/>
    <xf numFmtId="9" fontId="34" fillId="6" borderId="55" xfId="0" applyNumberFormat="1" applyFont="1" applyFill="1" applyBorder="1" applyAlignment="1" applyProtection="1">
      <alignment horizontal="center"/>
      <protection locked="0"/>
    </xf>
    <xf numFmtId="0" fontId="45" fillId="0" borderId="0" xfId="0" applyFont="1" applyBorder="1" applyAlignment="1">
      <alignment horizontal="left" vertical="center"/>
    </xf>
    <xf numFmtId="10" fontId="77" fillId="14" borderId="57" xfId="0" applyNumberFormat="1" applyFont="1" applyFill="1" applyBorder="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Alignment="1">
      <alignment horizontal="center"/>
    </xf>
    <xf numFmtId="44" fontId="74" fillId="18" borderId="0" xfId="4" applyNumberFormat="1" applyFont="1" applyFill="1" applyAlignment="1" applyProtection="1">
      <alignment horizontal="right"/>
      <protection hidden="1"/>
    </xf>
    <xf numFmtId="0" fontId="4" fillId="0" borderId="0" xfId="0" applyFont="1" applyAlignment="1">
      <alignment horizontal="right"/>
    </xf>
    <xf numFmtId="9" fontId="75" fillId="20" borderId="0" xfId="4" applyFont="1" applyFill="1" applyAlignment="1" applyProtection="1">
      <alignment horizontal="right" vertical="center"/>
      <protection hidden="1"/>
    </xf>
    <xf numFmtId="0" fontId="44" fillId="0" borderId="0" xfId="0" applyFont="1" applyAlignment="1" applyProtection="1">
      <alignment horizontal="right"/>
      <protection hidden="1"/>
    </xf>
    <xf numFmtId="0" fontId="48" fillId="0" borderId="0" xfId="0" applyFont="1"/>
    <xf numFmtId="164" fontId="53" fillId="21" borderId="0" xfId="6" applyNumberFormat="1" applyFont="1" applyFill="1" applyProtection="1">
      <protection hidden="1"/>
    </xf>
    <xf numFmtId="165" fontId="44" fillId="5" borderId="64" xfId="7" applyNumberFormat="1" applyFont="1" applyFill="1" applyBorder="1" applyProtection="1">
      <protection hidden="1"/>
    </xf>
    <xf numFmtId="8" fontId="45" fillId="5" borderId="0" xfId="6" applyNumberFormat="1" applyFont="1" applyFill="1" applyBorder="1" applyAlignment="1" applyProtection="1">
      <alignment horizontal="right"/>
      <protection hidden="1"/>
    </xf>
    <xf numFmtId="164" fontId="45" fillId="6" borderId="0" xfId="6" applyNumberFormat="1" applyFont="1" applyFill="1" applyProtection="1">
      <protection locked="0"/>
    </xf>
    <xf numFmtId="8" fontId="80" fillId="5" borderId="0" xfId="0" applyNumberFormat="1" applyFont="1" applyFill="1" applyProtection="1"/>
    <xf numFmtId="8" fontId="80" fillId="6" borderId="0" xfId="6" applyNumberFormat="1" applyFont="1" applyFill="1" applyBorder="1" applyAlignment="1" applyProtection="1">
      <alignment horizontal="right"/>
      <protection locked="0"/>
    </xf>
    <xf numFmtId="8" fontId="80" fillId="6" borderId="0" xfId="0" applyNumberFormat="1" applyFont="1" applyFill="1" applyProtection="1">
      <protection locked="0"/>
    </xf>
    <xf numFmtId="44" fontId="81" fillId="16" borderId="0" xfId="0" applyNumberFormat="1" applyFont="1" applyFill="1" applyProtection="1">
      <protection hidden="1"/>
    </xf>
    <xf numFmtId="44" fontId="30" fillId="22" borderId="0" xfId="1" applyFont="1" applyFill="1" applyBorder="1" applyAlignment="1" applyProtection="1">
      <protection hidden="1"/>
    </xf>
    <xf numFmtId="44" fontId="34" fillId="22" borderId="0" xfId="0" applyNumberFormat="1" applyFont="1" applyFill="1" applyBorder="1" applyProtection="1">
      <protection hidden="1"/>
    </xf>
    <xf numFmtId="166" fontId="34" fillId="22" borderId="43" xfId="0" applyNumberFormat="1" applyFont="1" applyFill="1" applyBorder="1" applyAlignment="1" applyProtection="1">
      <alignment horizontal="center"/>
      <protection hidden="1"/>
    </xf>
    <xf numFmtId="0" fontId="87" fillId="0" borderId="0" xfId="0" applyFont="1"/>
    <xf numFmtId="0" fontId="88" fillId="0" borderId="1" xfId="0" applyFont="1" applyBorder="1" applyAlignment="1"/>
    <xf numFmtId="0" fontId="89" fillId="0" borderId="0" xfId="0" applyFont="1"/>
    <xf numFmtId="44" fontId="45" fillId="5" borderId="0" xfId="1" applyFont="1" applyFill="1" applyBorder="1" applyProtection="1"/>
    <xf numFmtId="0" fontId="63" fillId="0" borderId="0" xfId="0" applyFont="1" applyBorder="1" applyProtection="1"/>
    <xf numFmtId="0" fontId="44" fillId="0" borderId="0" xfId="0" applyFont="1" applyBorder="1" applyProtection="1"/>
    <xf numFmtId="9" fontId="44" fillId="0" borderId="0" xfId="4" applyFont="1" applyBorder="1" applyAlignment="1">
      <alignment horizontal="left"/>
    </xf>
    <xf numFmtId="0" fontId="46" fillId="0" borderId="1" xfId="0" applyFont="1" applyBorder="1" applyAlignment="1">
      <alignment horizontal="left"/>
    </xf>
    <xf numFmtId="44" fontId="13" fillId="15" borderId="0" xfId="1" applyFont="1" applyFill="1" applyBorder="1" applyAlignment="1" applyProtection="1">
      <alignment horizontal="center" vertical="center"/>
      <protection hidden="1"/>
    </xf>
    <xf numFmtId="44" fontId="13" fillId="11" borderId="0" xfId="1" applyFont="1" applyFill="1" applyBorder="1" applyAlignment="1" applyProtection="1">
      <alignment horizontal="center" vertical="center"/>
      <protection hidden="1"/>
    </xf>
    <xf numFmtId="44" fontId="23" fillId="7" borderId="0" xfId="1" applyFont="1" applyFill="1" applyBorder="1" applyAlignment="1" applyProtection="1">
      <alignment horizontal="center" vertical="center"/>
      <protection hidden="1"/>
    </xf>
    <xf numFmtId="9" fontId="44" fillId="0" borderId="4" xfId="4" applyFont="1" applyBorder="1" applyAlignment="1">
      <alignment horizontal="left"/>
    </xf>
    <xf numFmtId="0" fontId="45" fillId="0" borderId="0" xfId="0" applyFont="1" applyBorder="1" applyAlignment="1">
      <alignment horizontal="left"/>
    </xf>
    <xf numFmtId="9" fontId="4" fillId="0" borderId="0" xfId="4" applyFont="1" applyBorder="1" applyAlignment="1">
      <alignment horizontal="left"/>
    </xf>
    <xf numFmtId="44" fontId="16" fillId="0" borderId="5" xfId="0" applyNumberFormat="1"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16" fillId="0" borderId="7" xfId="0" applyFont="1" applyBorder="1" applyAlignment="1" applyProtection="1">
      <alignment horizontal="center" vertical="center"/>
      <protection hidden="1"/>
    </xf>
    <xf numFmtId="0" fontId="16" fillId="0" borderId="8"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16" fillId="0" borderId="12" xfId="0" applyFont="1" applyBorder="1" applyAlignment="1" applyProtection="1">
      <alignment horizontal="center" vertical="center"/>
      <protection hidden="1"/>
    </xf>
    <xf numFmtId="44" fontId="16" fillId="0" borderId="13" xfId="0" applyNumberFormat="1"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16" fillId="0" borderId="15" xfId="0" applyFont="1" applyBorder="1" applyAlignment="1" applyProtection="1">
      <alignment horizontal="center" vertical="center"/>
      <protection hidden="1"/>
    </xf>
    <xf numFmtId="0" fontId="16" fillId="0" borderId="16" xfId="0" applyFont="1" applyBorder="1" applyAlignment="1" applyProtection="1">
      <alignment horizontal="center" vertical="center"/>
      <protection hidden="1"/>
    </xf>
    <xf numFmtId="0" fontId="16" fillId="0" borderId="17" xfId="0" applyFont="1" applyBorder="1" applyAlignment="1" applyProtection="1">
      <alignment horizontal="center" vertical="center"/>
      <protection hidden="1"/>
    </xf>
    <xf numFmtId="0" fontId="16" fillId="0" borderId="18" xfId="0" applyFont="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0" borderId="20" xfId="0" applyFont="1" applyBorder="1" applyAlignment="1" applyProtection="1">
      <alignment horizontal="center" vertical="center"/>
      <protection hidden="1"/>
    </xf>
    <xf numFmtId="14" fontId="16" fillId="0" borderId="13" xfId="0" applyNumberFormat="1" applyFont="1" applyBorder="1" applyAlignment="1" applyProtection="1">
      <alignment horizontal="center" vertical="center"/>
      <protection hidden="1"/>
    </xf>
    <xf numFmtId="14" fontId="16" fillId="0" borderId="14" xfId="0" applyNumberFormat="1" applyFont="1" applyBorder="1" applyAlignment="1" applyProtection="1">
      <alignment horizontal="center" vertical="center"/>
      <protection hidden="1"/>
    </xf>
    <xf numFmtId="14" fontId="16" fillId="0" borderId="15" xfId="0" applyNumberFormat="1" applyFont="1" applyBorder="1" applyAlignment="1" applyProtection="1">
      <alignment horizontal="center" vertical="center"/>
      <protection hidden="1"/>
    </xf>
    <xf numFmtId="14" fontId="16" fillId="0" borderId="16" xfId="0" applyNumberFormat="1" applyFont="1" applyBorder="1" applyAlignment="1" applyProtection="1">
      <alignment horizontal="center" vertical="center"/>
      <protection hidden="1"/>
    </xf>
    <xf numFmtId="14" fontId="16" fillId="0" borderId="0" xfId="0" applyNumberFormat="1" applyFont="1" applyBorder="1" applyAlignment="1" applyProtection="1">
      <alignment horizontal="center" vertical="center"/>
      <protection hidden="1"/>
    </xf>
    <xf numFmtId="14" fontId="16" fillId="0" borderId="17" xfId="0" applyNumberFormat="1" applyFont="1" applyBorder="1" applyAlignment="1" applyProtection="1">
      <alignment horizontal="center" vertical="center"/>
      <protection hidden="1"/>
    </xf>
    <xf numFmtId="14" fontId="16" fillId="0" borderId="18" xfId="0" applyNumberFormat="1" applyFont="1" applyBorder="1" applyAlignment="1" applyProtection="1">
      <alignment horizontal="center" vertical="center"/>
      <protection hidden="1"/>
    </xf>
    <xf numFmtId="14" fontId="16" fillId="0" borderId="19" xfId="0" applyNumberFormat="1" applyFont="1" applyBorder="1" applyAlignment="1" applyProtection="1">
      <alignment horizontal="center" vertical="center"/>
      <protection hidden="1"/>
    </xf>
    <xf numFmtId="14" fontId="16" fillId="0" borderId="20" xfId="0" applyNumberFormat="1" applyFont="1" applyBorder="1" applyAlignment="1" applyProtection="1">
      <alignment horizontal="center" vertical="center"/>
      <protection hidden="1"/>
    </xf>
    <xf numFmtId="14" fontId="16" fillId="0" borderId="5" xfId="0" applyNumberFormat="1" applyFont="1" applyBorder="1" applyAlignment="1" applyProtection="1">
      <alignment horizontal="center" vertical="center"/>
      <protection hidden="1"/>
    </xf>
    <xf numFmtId="14" fontId="16" fillId="0" borderId="6" xfId="0" applyNumberFormat="1" applyFont="1" applyBorder="1" applyAlignment="1" applyProtection="1">
      <alignment horizontal="center" vertical="center"/>
      <protection hidden="1"/>
    </xf>
    <xf numFmtId="14" fontId="16" fillId="0" borderId="7" xfId="0" applyNumberFormat="1" applyFont="1" applyBorder="1" applyAlignment="1" applyProtection="1">
      <alignment horizontal="center" vertical="center"/>
      <protection hidden="1"/>
    </xf>
    <xf numFmtId="14" fontId="16" fillId="0" borderId="8" xfId="0" applyNumberFormat="1" applyFont="1" applyBorder="1" applyAlignment="1" applyProtection="1">
      <alignment horizontal="center" vertical="center"/>
      <protection hidden="1"/>
    </xf>
    <xf numFmtId="14" fontId="16" fillId="0" borderId="9" xfId="0" applyNumberFormat="1" applyFont="1" applyBorder="1" applyAlignment="1" applyProtection="1">
      <alignment horizontal="center" vertical="center"/>
      <protection hidden="1"/>
    </xf>
    <xf numFmtId="14" fontId="16" fillId="0" borderId="10" xfId="0" applyNumberFormat="1" applyFont="1" applyBorder="1" applyAlignment="1" applyProtection="1">
      <alignment horizontal="center" vertical="center"/>
      <protection hidden="1"/>
    </xf>
    <xf numFmtId="14" fontId="16" fillId="0" borderId="11" xfId="0" applyNumberFormat="1" applyFont="1" applyBorder="1" applyAlignment="1" applyProtection="1">
      <alignment horizontal="center" vertical="center"/>
      <protection hidden="1"/>
    </xf>
    <xf numFmtId="14" fontId="16" fillId="0" borderId="12" xfId="0" applyNumberFormat="1" applyFont="1" applyBorder="1" applyAlignment="1" applyProtection="1">
      <alignment horizontal="center" vertical="center"/>
      <protection hidden="1"/>
    </xf>
    <xf numFmtId="44" fontId="25" fillId="0" borderId="0" xfId="1" applyFont="1" applyBorder="1" applyAlignment="1" applyProtection="1">
      <alignment horizontal="center"/>
      <protection hidden="1"/>
    </xf>
    <xf numFmtId="44" fontId="25" fillId="0" borderId="37" xfId="1" applyFont="1" applyBorder="1" applyAlignment="1" applyProtection="1">
      <alignment horizontal="center"/>
      <protection hidden="1"/>
    </xf>
    <xf numFmtId="44" fontId="25" fillId="0" borderId="32" xfId="1" applyFont="1" applyBorder="1" applyAlignment="1" applyProtection="1">
      <alignment horizontal="center"/>
      <protection hidden="1"/>
    </xf>
    <xf numFmtId="44" fontId="25" fillId="0" borderId="40" xfId="1" applyFont="1" applyBorder="1" applyAlignment="1" applyProtection="1">
      <alignment horizontal="center"/>
      <protection hidden="1"/>
    </xf>
    <xf numFmtId="44" fontId="27" fillId="0" borderId="39" xfId="1" applyFont="1" applyBorder="1" applyAlignment="1" applyProtection="1">
      <alignment horizontal="center"/>
      <protection hidden="1"/>
    </xf>
    <xf numFmtId="44" fontId="27" fillId="0" borderId="41" xfId="1" applyFont="1" applyBorder="1" applyAlignment="1" applyProtection="1">
      <alignment horizontal="center"/>
      <protection hidden="1"/>
    </xf>
    <xf numFmtId="14" fontId="16" fillId="0" borderId="21" xfId="0" applyNumberFormat="1" applyFont="1" applyBorder="1" applyAlignment="1" applyProtection="1">
      <alignment horizontal="center" vertical="center"/>
      <protection hidden="1"/>
    </xf>
    <xf numFmtId="14" fontId="16" fillId="0" borderId="22" xfId="0" applyNumberFormat="1" applyFont="1" applyBorder="1" applyAlignment="1" applyProtection="1">
      <alignment horizontal="center" vertical="center"/>
      <protection hidden="1"/>
    </xf>
    <xf numFmtId="14" fontId="16" fillId="0" borderId="23" xfId="0" applyNumberFormat="1" applyFont="1" applyBorder="1" applyAlignment="1" applyProtection="1">
      <alignment horizontal="center" vertical="center"/>
      <protection hidden="1"/>
    </xf>
    <xf numFmtId="14" fontId="16" fillId="0" borderId="24" xfId="0" applyNumberFormat="1" applyFont="1" applyBorder="1" applyAlignment="1" applyProtection="1">
      <alignment horizontal="center" vertical="center"/>
      <protection hidden="1"/>
    </xf>
    <xf numFmtId="14" fontId="16" fillId="0" borderId="25" xfId="0" applyNumberFormat="1" applyFont="1" applyBorder="1" applyAlignment="1" applyProtection="1">
      <alignment horizontal="center" vertical="center"/>
      <protection hidden="1"/>
    </xf>
    <xf numFmtId="14" fontId="16" fillId="0" borderId="26" xfId="0" applyNumberFormat="1" applyFont="1" applyBorder="1" applyAlignment="1" applyProtection="1">
      <alignment horizontal="center" vertical="center"/>
      <protection hidden="1"/>
    </xf>
    <xf numFmtId="14" fontId="16" fillId="0" borderId="27" xfId="0" applyNumberFormat="1" applyFont="1" applyBorder="1" applyAlignment="1" applyProtection="1">
      <alignment horizontal="center" vertical="center"/>
      <protection hidden="1"/>
    </xf>
    <xf numFmtId="14" fontId="16" fillId="0" borderId="28" xfId="0" applyNumberFormat="1" applyFont="1" applyBorder="1" applyAlignment="1" applyProtection="1">
      <alignment horizontal="center" vertical="center"/>
      <protection hidden="1"/>
    </xf>
    <xf numFmtId="44" fontId="16" fillId="0" borderId="21" xfId="0" applyNumberFormat="1" applyFont="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0" borderId="23" xfId="0" applyFont="1" applyBorder="1" applyAlignment="1" applyProtection="1">
      <alignment horizontal="center" vertical="center"/>
      <protection hidden="1"/>
    </xf>
    <xf numFmtId="0" fontId="16" fillId="0" borderId="24" xfId="0" applyFont="1" applyBorder="1" applyAlignment="1" applyProtection="1">
      <alignment horizontal="center" vertical="center"/>
      <protection hidden="1"/>
    </xf>
    <xf numFmtId="0" fontId="16" fillId="0" borderId="25" xfId="0" applyFont="1" applyBorder="1" applyAlignment="1" applyProtection="1">
      <alignment horizontal="center" vertical="center"/>
      <protection hidden="1"/>
    </xf>
    <xf numFmtId="0" fontId="16" fillId="0" borderId="26" xfId="0" applyFont="1" applyBorder="1" applyAlignment="1" applyProtection="1">
      <alignment horizontal="center" vertical="center"/>
      <protection hidden="1"/>
    </xf>
    <xf numFmtId="0" fontId="16" fillId="0" borderId="27" xfId="0" applyFont="1" applyBorder="1" applyAlignment="1" applyProtection="1">
      <alignment horizontal="center" vertical="center"/>
      <protection hidden="1"/>
    </xf>
    <xf numFmtId="0" fontId="16" fillId="0" borderId="28" xfId="0" applyFont="1" applyBorder="1" applyAlignment="1" applyProtection="1">
      <alignment horizontal="center" vertical="center"/>
      <protection hidden="1"/>
    </xf>
    <xf numFmtId="0" fontId="4" fillId="0" borderId="0" xfId="0" applyFont="1" applyBorder="1" applyAlignment="1">
      <alignment horizontal="left" vertical="center"/>
    </xf>
    <xf numFmtId="0" fontId="3" fillId="0" borderId="1" xfId="0" applyFont="1" applyBorder="1" applyAlignment="1">
      <alignment horizontal="left"/>
    </xf>
    <xf numFmtId="0" fontId="6" fillId="0" borderId="0" xfId="0" applyFont="1" applyBorder="1" applyAlignment="1">
      <alignment horizontal="center"/>
    </xf>
    <xf numFmtId="0" fontId="19" fillId="9" borderId="30" xfId="5" applyFont="1" applyFill="1" applyBorder="1" applyAlignment="1">
      <alignment horizontal="center"/>
    </xf>
    <xf numFmtId="0" fontId="19" fillId="5" borderId="0" xfId="5" applyFont="1" applyFill="1" applyBorder="1" applyAlignment="1">
      <alignment horizontal="center" vertical="center"/>
    </xf>
    <xf numFmtId="0" fontId="19" fillId="5" borderId="29" xfId="5" applyFont="1" applyFill="1" applyBorder="1" applyAlignment="1">
      <alignment horizontal="center" vertical="center"/>
    </xf>
    <xf numFmtId="0" fontId="19" fillId="5" borderId="0" xfId="5" applyFont="1" applyFill="1" applyBorder="1" applyAlignment="1">
      <alignment horizontal="center" vertical="center" wrapText="1"/>
    </xf>
    <xf numFmtId="0" fontId="19" fillId="5" borderId="29" xfId="5" applyFont="1" applyFill="1" applyBorder="1" applyAlignment="1">
      <alignment horizontal="center" vertical="center" wrapText="1"/>
    </xf>
    <xf numFmtId="14" fontId="32" fillId="0" borderId="0" xfId="5" applyNumberFormat="1" applyFont="1" applyAlignment="1">
      <alignment horizontal="left"/>
    </xf>
    <xf numFmtId="168" fontId="70" fillId="0" borderId="0" xfId="0" applyNumberFormat="1" applyFont="1" applyBorder="1" applyAlignment="1">
      <alignment horizontal="right" vertical="center"/>
    </xf>
    <xf numFmtId="168" fontId="70" fillId="0" borderId="37" xfId="0" applyNumberFormat="1" applyFont="1" applyBorder="1" applyAlignment="1">
      <alignment horizontal="right" vertical="center"/>
    </xf>
    <xf numFmtId="168" fontId="38" fillId="17" borderId="0" xfId="0" applyNumberFormat="1" applyFont="1" applyFill="1" applyAlignment="1" applyProtection="1">
      <alignment horizontal="center" vertical="center"/>
    </xf>
    <xf numFmtId="0" fontId="38" fillId="17" borderId="0" xfId="0" applyFont="1" applyFill="1" applyAlignment="1" applyProtection="1">
      <alignment horizontal="center" vertical="center"/>
    </xf>
    <xf numFmtId="168" fontId="39" fillId="17" borderId="0" xfId="0" applyNumberFormat="1" applyFont="1" applyFill="1" applyBorder="1" applyAlignment="1" applyProtection="1">
      <alignment horizontal="center" vertical="center"/>
    </xf>
    <xf numFmtId="0" fontId="86" fillId="0" borderId="0" xfId="0" applyFont="1" applyAlignment="1">
      <alignment horizontal="center"/>
    </xf>
    <xf numFmtId="0" fontId="67" fillId="0" borderId="29" xfId="0" applyFont="1" applyBorder="1" applyAlignment="1" applyProtection="1">
      <alignment horizontal="center"/>
      <protection locked="0"/>
    </xf>
    <xf numFmtId="0" fontId="66" fillId="0" borderId="0" xfId="0" applyFont="1" applyAlignment="1">
      <alignment horizontal="right" vertical="top" wrapText="1"/>
    </xf>
    <xf numFmtId="168" fontId="38" fillId="5" borderId="0" xfId="0" applyNumberFormat="1" applyFont="1" applyFill="1" applyAlignment="1" applyProtection="1">
      <alignment horizontal="center" vertical="center"/>
    </xf>
    <xf numFmtId="0" fontId="38" fillId="5" borderId="0" xfId="0" applyFont="1" applyFill="1" applyAlignment="1" applyProtection="1">
      <alignment horizontal="center" vertical="center"/>
    </xf>
    <xf numFmtId="0" fontId="65" fillId="0" borderId="0" xfId="0" applyFont="1" applyAlignment="1">
      <alignment horizontal="right" vertical="center" wrapText="1"/>
    </xf>
    <xf numFmtId="168" fontId="39" fillId="5" borderId="0" xfId="0" applyNumberFormat="1" applyFont="1" applyFill="1" applyBorder="1" applyAlignment="1" applyProtection="1">
      <alignment horizontal="center" vertical="center"/>
    </xf>
  </cellXfs>
  <cellStyles count="8">
    <cellStyle name="Comma" xfId="3" builtinId="3"/>
    <cellStyle name="Comma 2" xfId="7" xr:uid="{00000000-0005-0000-0000-000001000000}"/>
    <cellStyle name="Currency" xfId="1" builtinId="4"/>
    <cellStyle name="Currency 2" xfId="6" xr:uid="{00000000-0005-0000-0000-000003000000}"/>
    <cellStyle name="Normal" xfId="0" builtinId="0"/>
    <cellStyle name="Normal 2" xfId="5" xr:uid="{00000000-0005-0000-0000-000005000000}"/>
    <cellStyle name="Percent" xfId="4" builtinId="5"/>
    <cellStyle name="Title" xfId="2" builtinId="15"/>
  </cellStyles>
  <dxfs count="2">
    <dxf>
      <font>
        <condense val="0"/>
        <extend val="0"/>
        <color auto="1"/>
      </font>
      <border>
        <bottom style="thin">
          <color indexed="64"/>
        </bottom>
      </border>
    </dxf>
    <dxf>
      <font>
        <condense val="0"/>
        <extend val="0"/>
        <color indexed="9"/>
      </font>
    </dxf>
  </dxfs>
  <tableStyles count="0" defaultTableStyle="TableStyleMedium2" defaultPivotStyle="PivotStyleLight16"/>
  <colors>
    <mruColors>
      <color rgb="FF4DC76D"/>
      <color rgb="FFF6A20A"/>
      <color rgb="FF26BCAA"/>
      <color rgb="FF2BD3BF"/>
      <color rgb="FF99DBC2"/>
      <color rgb="FFB3EF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052813107748739E-3"/>
          <c:y val="1.0290665936356401E-2"/>
          <c:w val="0.62891382410215801"/>
          <c:h val="0.9699708817266296"/>
        </c:manualLayout>
      </c:layout>
      <c:pieChart>
        <c:varyColors val="1"/>
        <c:ser>
          <c:idx val="0"/>
          <c:order val="0"/>
          <c:dPt>
            <c:idx val="0"/>
            <c:bubble3D val="0"/>
            <c:spPr>
              <a:solidFill>
                <a:schemeClr val="accent6"/>
              </a:solidFill>
              <a:ln w="6350" cap="flat" cmpd="sng" algn="ctr">
                <a:solidFill>
                  <a:schemeClr val="lt1"/>
                </a:solidFill>
                <a:prstDash val="solid"/>
                <a:round/>
              </a:ln>
              <a:effectLst/>
            </c:spPr>
            <c:extLst>
              <c:ext xmlns:c16="http://schemas.microsoft.com/office/drawing/2014/chart" uri="{C3380CC4-5D6E-409C-BE32-E72D297353CC}">
                <c16:uniqueId val="{00000001-BDFC-40E1-A1C0-16C4699C565C}"/>
              </c:ext>
            </c:extLst>
          </c:dPt>
          <c:dPt>
            <c:idx val="1"/>
            <c:bubble3D val="0"/>
            <c:spPr>
              <a:solidFill>
                <a:schemeClr val="accent5"/>
              </a:solidFill>
              <a:ln w="6350" cap="flat" cmpd="sng" algn="ctr">
                <a:solidFill>
                  <a:schemeClr val="lt1"/>
                </a:solidFill>
                <a:prstDash val="solid"/>
                <a:round/>
              </a:ln>
              <a:effectLst/>
            </c:spPr>
            <c:extLst>
              <c:ext xmlns:c16="http://schemas.microsoft.com/office/drawing/2014/chart" uri="{C3380CC4-5D6E-409C-BE32-E72D297353CC}">
                <c16:uniqueId val="{00000003-BDFC-40E1-A1C0-16C4699C565C}"/>
              </c:ext>
            </c:extLst>
          </c:dPt>
          <c:dPt>
            <c:idx val="2"/>
            <c:bubble3D val="0"/>
            <c:spPr>
              <a:solidFill>
                <a:schemeClr val="accent4"/>
              </a:solidFill>
              <a:ln w="6350" cap="flat" cmpd="sng" algn="ctr">
                <a:solidFill>
                  <a:schemeClr val="lt1"/>
                </a:solidFill>
                <a:prstDash val="solid"/>
                <a:round/>
              </a:ln>
              <a:effectLst/>
            </c:spPr>
            <c:extLst>
              <c:ext xmlns:c16="http://schemas.microsoft.com/office/drawing/2014/chart" uri="{C3380CC4-5D6E-409C-BE32-E72D297353CC}">
                <c16:uniqueId val="{00000005-BDFC-40E1-A1C0-16C4699C565C}"/>
              </c:ext>
            </c:extLst>
          </c:dPt>
          <c:dPt>
            <c:idx val="3"/>
            <c:bubble3D val="0"/>
            <c:spPr>
              <a:solidFill>
                <a:schemeClr val="accent6">
                  <a:lumMod val="60000"/>
                </a:schemeClr>
              </a:solidFill>
              <a:ln w="6350" cap="flat" cmpd="sng" algn="ctr">
                <a:solidFill>
                  <a:schemeClr val="lt1"/>
                </a:solidFill>
                <a:prstDash val="solid"/>
                <a:round/>
              </a:ln>
              <a:effectLst/>
            </c:spPr>
            <c:extLst>
              <c:ext xmlns:c16="http://schemas.microsoft.com/office/drawing/2014/chart" uri="{C3380CC4-5D6E-409C-BE32-E72D297353CC}">
                <c16:uniqueId val="{00000007-BDFC-40E1-A1C0-16C4699C565C}"/>
              </c:ext>
            </c:extLst>
          </c:dPt>
          <c:dPt>
            <c:idx val="4"/>
            <c:bubble3D val="0"/>
            <c:spPr>
              <a:solidFill>
                <a:schemeClr val="accent5">
                  <a:lumMod val="60000"/>
                </a:schemeClr>
              </a:solidFill>
              <a:ln w="6350" cap="flat" cmpd="sng" algn="ctr">
                <a:solidFill>
                  <a:schemeClr val="lt1"/>
                </a:solidFill>
                <a:prstDash val="solid"/>
                <a:round/>
              </a:ln>
              <a:effectLst/>
            </c:spPr>
            <c:extLst>
              <c:ext xmlns:c16="http://schemas.microsoft.com/office/drawing/2014/chart" uri="{C3380CC4-5D6E-409C-BE32-E72D297353CC}">
                <c16:uniqueId val="{00000009-BDFC-40E1-A1C0-16C4699C565C}"/>
              </c:ext>
            </c:extLst>
          </c:dPt>
          <c:dPt>
            <c:idx val="5"/>
            <c:bubble3D val="0"/>
            <c:spPr>
              <a:solidFill>
                <a:schemeClr val="accent4">
                  <a:lumMod val="60000"/>
                </a:schemeClr>
              </a:solidFill>
              <a:ln w="6350" cap="flat" cmpd="sng" algn="ctr">
                <a:solidFill>
                  <a:schemeClr val="lt1"/>
                </a:solidFill>
                <a:prstDash val="solid"/>
                <a:round/>
              </a:ln>
              <a:effectLst/>
            </c:spPr>
            <c:extLst>
              <c:ext xmlns:c16="http://schemas.microsoft.com/office/drawing/2014/chart" uri="{C3380CC4-5D6E-409C-BE32-E72D297353CC}">
                <c16:uniqueId val="{0000000B-BDFC-40E1-A1C0-16C4699C565C}"/>
              </c:ext>
            </c:extLst>
          </c:dPt>
          <c:dPt>
            <c:idx val="6"/>
            <c:bubble3D val="0"/>
            <c:spPr>
              <a:solidFill>
                <a:schemeClr val="accent6">
                  <a:lumMod val="80000"/>
                  <a:lumOff val="20000"/>
                </a:schemeClr>
              </a:solidFill>
              <a:ln w="6350" cap="flat" cmpd="sng" algn="ctr">
                <a:solidFill>
                  <a:schemeClr val="lt1"/>
                </a:solidFill>
                <a:prstDash val="solid"/>
                <a:round/>
              </a:ln>
              <a:effectLst/>
            </c:spPr>
            <c:extLst>
              <c:ext xmlns:c16="http://schemas.microsoft.com/office/drawing/2014/chart" uri="{C3380CC4-5D6E-409C-BE32-E72D297353CC}">
                <c16:uniqueId val="{0000000D-BDFC-40E1-A1C0-16C4699C565C}"/>
              </c:ext>
            </c:extLst>
          </c:dPt>
          <c:dPt>
            <c:idx val="7"/>
            <c:bubble3D val="0"/>
            <c:spPr>
              <a:solidFill>
                <a:schemeClr val="accent5">
                  <a:lumMod val="80000"/>
                  <a:lumOff val="20000"/>
                </a:schemeClr>
              </a:solidFill>
              <a:ln w="6350" cap="flat" cmpd="sng" algn="ctr">
                <a:solidFill>
                  <a:schemeClr val="lt1"/>
                </a:solidFill>
                <a:prstDash val="solid"/>
                <a:round/>
              </a:ln>
              <a:effectLst/>
            </c:spPr>
            <c:extLst>
              <c:ext xmlns:c16="http://schemas.microsoft.com/office/drawing/2014/chart" uri="{C3380CC4-5D6E-409C-BE32-E72D297353CC}">
                <c16:uniqueId val="{0000000F-BDFC-40E1-A1C0-16C4699C565C}"/>
              </c:ext>
            </c:extLst>
          </c:dPt>
          <c:dLbls>
            <c:dLbl>
              <c:idx val="0"/>
              <c:layout>
                <c:manualLayout>
                  <c:x val="-0.14386615341521061"/>
                  <c:y val="-9.864857763187834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FC-40E1-A1C0-16C4699C565C}"/>
                </c:ext>
              </c:extLst>
            </c:dLbl>
            <c:spPr>
              <a:noFill/>
              <a:ln>
                <a:noFill/>
              </a:ln>
              <a:effectLst>
                <a:outerShdw blurRad="50800" dist="38100" dir="5400000" algn="t" rotWithShape="0">
                  <a:prstClr val="black">
                    <a:alpha val="40000"/>
                  </a:prstClr>
                </a:outerShdw>
              </a:effectLst>
            </c:spPr>
            <c:txPr>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extLst>
          </c:dLbls>
          <c:cat>
            <c:strRef>
              <c:f>'Financial Snapshot'!$J$6:$M$13</c:f>
              <c:strCache>
                <c:ptCount val="8"/>
                <c:pt idx="0">
                  <c:v>Wages and Tips</c:v>
                </c:pt>
                <c:pt idx="1">
                  <c:v>Overtime</c:v>
                </c:pt>
                <c:pt idx="2">
                  <c:v>Bonuses</c:v>
                </c:pt>
                <c:pt idx="3">
                  <c:v>Commission</c:v>
                </c:pt>
                <c:pt idx="4">
                  <c:v>Dividend</c:v>
                </c:pt>
                <c:pt idx="5">
                  <c:v>Net Rent</c:v>
                </c:pt>
                <c:pt idx="6">
                  <c:v>Child Support/Alimony</c:v>
                </c:pt>
                <c:pt idx="7">
                  <c:v>Other</c:v>
                </c:pt>
              </c:strCache>
            </c:strRef>
          </c:cat>
          <c:val>
            <c:numRef>
              <c:f>'Financial Snapshot'!$P$6:$P$13</c:f>
              <c:numCache>
                <c:formatCode>0%</c:formatCode>
                <c:ptCount val="8"/>
                <c:pt idx="0">
                  <c:v>0.68275643061289293</c:v>
                </c:pt>
                <c:pt idx="1">
                  <c:v>8.8917116544934893E-2</c:v>
                </c:pt>
                <c:pt idx="2">
                  <c:v>4.7475389012384885E-2</c:v>
                </c:pt>
                <c:pt idx="3">
                  <c:v>9.1933947284852338E-2</c:v>
                </c:pt>
                <c:pt idx="4">
                  <c:v>0</c:v>
                </c:pt>
                <c:pt idx="5">
                  <c:v>0</c:v>
                </c:pt>
                <c:pt idx="6">
                  <c:v>8.8917116544934893E-2</c:v>
                </c:pt>
                <c:pt idx="7">
                  <c:v>0</c:v>
                </c:pt>
              </c:numCache>
            </c:numRef>
          </c:val>
          <c:extLst>
            <c:ext xmlns:c16="http://schemas.microsoft.com/office/drawing/2014/chart" uri="{C3380CC4-5D6E-409C-BE32-E72D297353CC}">
              <c16:uniqueId val="{00000010-BDFC-40E1-A1C0-16C4699C565C}"/>
            </c:ext>
          </c:extLst>
        </c:ser>
        <c:dLbls>
          <c:dLblPos val="bestFit"/>
          <c:showLegendKey val="0"/>
          <c:showVal val="1"/>
          <c:showCatName val="0"/>
          <c:showSerName val="0"/>
          <c:showPercent val="0"/>
          <c:showBubbleSize val="0"/>
          <c:showLeaderLines val="0"/>
        </c:dLbls>
        <c:firstSliceAng val="0"/>
      </c:pieChart>
      <c:spPr>
        <a:noFill/>
        <a:ln>
          <a:noFill/>
        </a:ln>
        <a:effectLst/>
      </c:spPr>
    </c:plotArea>
    <c:legend>
      <c:legendPos val="r"/>
      <c:layout>
        <c:manualLayout>
          <c:xMode val="edge"/>
          <c:yMode val="edge"/>
          <c:x val="0.65695523873720263"/>
          <c:y val="5.8504569044927554E-2"/>
          <c:w val="0.3430447612627972"/>
          <c:h val="0.90053275276117939"/>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tx1"/>
                </a:solidFill>
                <a:latin typeface="+mn-lt"/>
                <a:ea typeface="+mn-ea"/>
                <a:cs typeface="+mn-cs"/>
              </a:defRPr>
            </a:pPr>
            <a:r>
              <a:rPr lang="en-US"/>
              <a:t>Remaining Loan Balance</a:t>
            </a:r>
          </a:p>
        </c:rich>
      </c:tx>
      <c:layout>
        <c:manualLayout>
          <c:xMode val="edge"/>
          <c:yMode val="edge"/>
          <c:x val="0.33908546763560338"/>
          <c:y val="7.9862511784365625E-2"/>
        </c:manualLayout>
      </c:layout>
      <c:overlay val="0"/>
      <c:spPr>
        <a:noFill/>
        <a:ln>
          <a:noFill/>
        </a:ln>
        <a:effectLst/>
      </c:spPr>
    </c:title>
    <c:autoTitleDeleted val="0"/>
    <c:plotArea>
      <c:layout>
        <c:manualLayout>
          <c:layoutTarget val="inner"/>
          <c:xMode val="edge"/>
          <c:yMode val="edge"/>
          <c:x val="0.2711000827956197"/>
          <c:y val="0.22287390029325513"/>
          <c:w val="0.66496246723453889"/>
          <c:h val="0.60117302052785926"/>
        </c:manualLayout>
      </c:layout>
      <c:scatterChart>
        <c:scatterStyle val="smoothMarker"/>
        <c:varyColors val="0"/>
        <c:ser>
          <c:idx val="0"/>
          <c:order val="0"/>
          <c:tx>
            <c:strRef>
              <c:f>'Amortization Schedule'!$Y$18</c:f>
              <c:strCache>
                <c:ptCount val="1"/>
                <c:pt idx="0">
                  <c:v>Regular Payment</c:v>
                </c:pt>
              </c:strCache>
            </c:strRef>
          </c:tx>
          <c:spPr>
            <a:ln w="22225" cap="rnd">
              <a:solidFill>
                <a:schemeClr val="accent1"/>
              </a:solidFill>
            </a:ln>
            <a:effectLst/>
          </c:spPr>
          <c:marker>
            <c:symbol val="circle"/>
            <c:size val="3"/>
            <c:spPr>
              <a:solidFill>
                <a:srgbClr val="00B0F0"/>
              </a:solidFill>
              <a:ln>
                <a:noFill/>
              </a:ln>
              <a:effectLst/>
            </c:spPr>
          </c:marker>
          <c:xVal>
            <c:numRef>
              <c:f>'Amortization Schedule'!$D$19:$D$379</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xVal>
          <c:yVal>
            <c:numRef>
              <c:f>'Amortization Schedule'!$H$19:$H$379</c:f>
              <c:numCache>
                <c:formatCode>_("$"* #,##0.00_);_("$"* \(#,##0.00\);_("$"* "-"??_);_(@_)</c:formatCode>
                <c:ptCount val="361"/>
                <c:pt idx="0" formatCode="_(* #,##0.00_);_(* \(#,##0.00\);_(* &quot;-&quot;??_);_(@_)">
                  <c:v>144750</c:v>
                </c:pt>
                <c:pt idx="1">
                  <c:v>144559.38551402703</c:v>
                </c:pt>
                <c:pt idx="2">
                  <c:v>144368.05622373166</c:v>
                </c:pt>
                <c:pt idx="3">
                  <c:v>144176.0094485977</c:v>
                </c:pt>
                <c:pt idx="4">
                  <c:v>143983.24249805699</c:v>
                </c:pt>
                <c:pt idx="5">
                  <c:v>143789.75267145174</c:v>
                </c:pt>
                <c:pt idx="6">
                  <c:v>143595.53725799674</c:v>
                </c:pt>
                <c:pt idx="7">
                  <c:v>143400.59353674127</c:v>
                </c:pt>
                <c:pt idx="8">
                  <c:v>143204.91877653109</c:v>
                </c:pt>
                <c:pt idx="9">
                  <c:v>143008.51023597011</c:v>
                </c:pt>
                <c:pt idx="10">
                  <c:v>142811.36516338203</c:v>
                </c:pt>
                <c:pt idx="11">
                  <c:v>142613.48079677174</c:v>
                </c:pt>
                <c:pt idx="12">
                  <c:v>142414.85436378667</c:v>
                </c:pt>
                <c:pt idx="13">
                  <c:v>142215.4830816779</c:v>
                </c:pt>
                <c:pt idx="14">
                  <c:v>142015.36415726124</c:v>
                </c:pt>
                <c:pt idx="15">
                  <c:v>141814.494786878</c:v>
                </c:pt>
                <c:pt idx="16">
                  <c:v>141612.87215635582</c:v>
                </c:pt>
                <c:pt idx="17">
                  <c:v>141410.49344096921</c:v>
                </c:pt>
                <c:pt idx="18">
                  <c:v>141207.35580539989</c:v>
                </c:pt>
                <c:pt idx="19">
                  <c:v>141003.45640369717</c:v>
                </c:pt>
                <c:pt idx="20">
                  <c:v>140798.79237923806</c:v>
                </c:pt>
                <c:pt idx="21">
                  <c:v>140593.36086468725</c:v>
                </c:pt>
                <c:pt idx="22">
                  <c:v>140387.15898195686</c:v>
                </c:pt>
                <c:pt idx="23">
                  <c:v>140180.18384216624</c:v>
                </c:pt>
                <c:pt idx="24">
                  <c:v>139972.43254560139</c:v>
                </c:pt>
                <c:pt idx="25">
                  <c:v>139763.90218167444</c:v>
                </c:pt>
                <c:pt idx="26">
                  <c:v>139554.58982888274</c:v>
                </c:pt>
                <c:pt idx="27">
                  <c:v>139344.49255476811</c:v>
                </c:pt>
                <c:pt idx="28">
                  <c:v>139133.60741587554</c:v>
                </c:pt>
                <c:pt idx="29">
                  <c:v>138921.93145771211</c:v>
                </c:pt>
                <c:pt idx="30">
                  <c:v>138709.46171470557</c:v>
                </c:pt>
                <c:pt idx="31">
                  <c:v>138496.19521016275</c:v>
                </c:pt>
                <c:pt idx="32">
                  <c:v>138282.12895622791</c:v>
                </c:pt>
                <c:pt idx="33">
                  <c:v>138067.25995384081</c:v>
                </c:pt>
                <c:pt idx="34">
                  <c:v>137851.58519269477</c:v>
                </c:pt>
                <c:pt idx="35">
                  <c:v>137635.10165119442</c:v>
                </c:pt>
                <c:pt idx="36">
                  <c:v>137417.80629641344</c:v>
                </c:pt>
                <c:pt idx="37">
                  <c:v>137199.69608405203</c:v>
                </c:pt>
                <c:pt idx="38">
                  <c:v>136980.76795839425</c:v>
                </c:pt>
                <c:pt idx="39">
                  <c:v>136761.01885226526</c:v>
                </c:pt>
                <c:pt idx="40">
                  <c:v>136540.4456869883</c:v>
                </c:pt>
                <c:pt idx="41">
                  <c:v>136319.04537234156</c:v>
                </c:pt>
                <c:pt idx="42">
                  <c:v>136096.81480651489</c:v>
                </c:pt>
                <c:pt idx="43">
                  <c:v>135873.75087606636</c:v>
                </c:pt>
                <c:pt idx="44">
                  <c:v>135649.85045587865</c:v>
                </c:pt>
                <c:pt idx="45">
                  <c:v>135425.11040911524</c:v>
                </c:pt>
                <c:pt idx="46">
                  <c:v>135199.52758717645</c:v>
                </c:pt>
                <c:pt idx="47">
                  <c:v>134973.09882965538</c:v>
                </c:pt>
                <c:pt idx="48">
                  <c:v>134745.82096429364</c:v>
                </c:pt>
                <c:pt idx="49">
                  <c:v>134517.69080693679</c:v>
                </c:pt>
                <c:pt idx="50">
                  <c:v>134288.70516148984</c:v>
                </c:pt>
                <c:pt idx="51">
                  <c:v>134058.86081987247</c:v>
                </c:pt>
                <c:pt idx="52">
                  <c:v>133828.15456197402</c:v>
                </c:pt>
                <c:pt idx="53">
                  <c:v>133596.58315560847</c:v>
                </c:pt>
                <c:pt idx="54">
                  <c:v>133364.14335646905</c:v>
                </c:pt>
                <c:pt idx="55">
                  <c:v>133130.83190808285</c:v>
                </c:pt>
                <c:pt idx="56">
                  <c:v>132896.6455417652</c:v>
                </c:pt>
                <c:pt idx="57">
                  <c:v>132661.58097657387</c:v>
                </c:pt>
                <c:pt idx="58">
                  <c:v>132425.63491926304</c:v>
                </c:pt>
                <c:pt idx="59">
                  <c:v>132188.80406423731</c:v>
                </c:pt>
                <c:pt idx="60">
                  <c:v>131951.08509350524</c:v>
                </c:pt>
                <c:pt idx="61">
                  <c:v>131712.47467663293</c:v>
                </c:pt>
                <c:pt idx="62">
                  <c:v>131472.96947069734</c:v>
                </c:pt>
                <c:pt idx="63">
                  <c:v>131232.5661202395</c:v>
                </c:pt>
                <c:pt idx="64">
                  <c:v>130991.26125721744</c:v>
                </c:pt>
                <c:pt idx="65">
                  <c:v>130749.05150095905</c:v>
                </c:pt>
                <c:pt idx="66">
                  <c:v>130505.93345811468</c:v>
                </c:pt>
                <c:pt idx="67">
                  <c:v>130261.90372260966</c:v>
                </c:pt>
                <c:pt idx="68">
                  <c:v>130016.95887559648</c:v>
                </c:pt>
                <c:pt idx="69">
                  <c:v>129771.095485407</c:v>
                </c:pt>
                <c:pt idx="70">
                  <c:v>129524.31010750431</c:v>
                </c:pt>
                <c:pt idx="71">
                  <c:v>129276.59928443449</c:v>
                </c:pt>
                <c:pt idx="72">
                  <c:v>129027.95954577815</c:v>
                </c:pt>
                <c:pt idx="73">
                  <c:v>128778.38740810186</c:v>
                </c:pt>
                <c:pt idx="74">
                  <c:v>128527.87937490927</c:v>
                </c:pt>
                <c:pt idx="75">
                  <c:v>128276.43193659221</c:v>
                </c:pt>
                <c:pt idx="76">
                  <c:v>128024.04157038147</c:v>
                </c:pt>
                <c:pt idx="77">
                  <c:v>127770.70474029743</c:v>
                </c:pt>
                <c:pt idx="78">
                  <c:v>127516.41789710057</c:v>
                </c:pt>
                <c:pt idx="79">
                  <c:v>127261.17747824173</c:v>
                </c:pt>
                <c:pt idx="80">
                  <c:v>127004.97990781217</c:v>
                </c:pt>
                <c:pt idx="81">
                  <c:v>126747.82159649351</c:v>
                </c:pt>
                <c:pt idx="82">
                  <c:v>126489.69894150739</c:v>
                </c:pt>
                <c:pt idx="83">
                  <c:v>126230.60832656508</c:v>
                </c:pt>
                <c:pt idx="84">
                  <c:v>125970.54612181673</c:v>
                </c:pt>
                <c:pt idx="85">
                  <c:v>125709.50868380058</c:v>
                </c:pt>
                <c:pt idx="86">
                  <c:v>125447.49235539186</c:v>
                </c:pt>
                <c:pt idx="87">
                  <c:v>125184.49346575161</c:v>
                </c:pt>
                <c:pt idx="88">
                  <c:v>124920.50833027522</c:v>
                </c:pt>
                <c:pt idx="89">
                  <c:v>124655.53325054079</c:v>
                </c:pt>
                <c:pt idx="90">
                  <c:v>124389.56451425735</c:v>
                </c:pt>
                <c:pt idx="91">
                  <c:v>124122.59839521284</c:v>
                </c:pt>
                <c:pt idx="92">
                  <c:v>123854.63115322193</c:v>
                </c:pt>
                <c:pt idx="93">
                  <c:v>123585.65903407354</c:v>
                </c:pt>
                <c:pt idx="94">
                  <c:v>123315.67826947836</c:v>
                </c:pt>
                <c:pt idx="95">
                  <c:v>123044.68507701594</c:v>
                </c:pt>
                <c:pt idx="96">
                  <c:v>122772.67566008179</c:v>
                </c:pt>
                <c:pt idx="97">
                  <c:v>122499.64620783413</c:v>
                </c:pt>
                <c:pt idx="98">
                  <c:v>122225.59289514054</c:v>
                </c:pt>
                <c:pt idx="99">
                  <c:v>121950.51188252436</c:v>
                </c:pt>
                <c:pt idx="100">
                  <c:v>121674.39931611085</c:v>
                </c:pt>
                <c:pt idx="101">
                  <c:v>121397.25132757331</c:v>
                </c:pt>
                <c:pt idx="102">
                  <c:v>121119.06403407875</c:v>
                </c:pt>
                <c:pt idx="103">
                  <c:v>120839.83353823358</c:v>
                </c:pt>
                <c:pt idx="104">
                  <c:v>120559.55592802899</c:v>
                </c:pt>
                <c:pt idx="105">
                  <c:v>120278.22727678613</c:v>
                </c:pt>
                <c:pt idx="106">
                  <c:v>119995.84364310112</c:v>
                </c:pt>
                <c:pt idx="107">
                  <c:v>119712.40107078978</c:v>
                </c:pt>
                <c:pt idx="108">
                  <c:v>119427.89558883228</c:v>
                </c:pt>
                <c:pt idx="109">
                  <c:v>119142.32321131745</c:v>
                </c:pt>
                <c:pt idx="110">
                  <c:v>118855.67993738693</c:v>
                </c:pt>
                <c:pt idx="111">
                  <c:v>118567.96175117917</c:v>
                </c:pt>
                <c:pt idx="112">
                  <c:v>118279.16462177313</c:v>
                </c:pt>
                <c:pt idx="113">
                  <c:v>117989.28450313181</c:v>
                </c:pt>
                <c:pt idx="114">
                  <c:v>117698.3173340456</c:v>
                </c:pt>
                <c:pt idx="115">
                  <c:v>117406.25903807531</c:v>
                </c:pt>
                <c:pt idx="116">
                  <c:v>117113.10552349513</c:v>
                </c:pt>
                <c:pt idx="117">
                  <c:v>116818.85268323528</c:v>
                </c:pt>
                <c:pt idx="118">
                  <c:v>116523.49639482445</c:v>
                </c:pt>
                <c:pt idx="119">
                  <c:v>116227.03252033208</c:v>
                </c:pt>
                <c:pt idx="120">
                  <c:v>115929.45690631037</c:v>
                </c:pt>
                <c:pt idx="121">
                  <c:v>115630.76538373607</c:v>
                </c:pt>
                <c:pt idx="122">
                  <c:v>115330.95376795212</c:v>
                </c:pt>
                <c:pt idx="123">
                  <c:v>115030.01785860898</c:v>
                </c:pt>
                <c:pt idx="124">
                  <c:v>114727.9534396058</c:v>
                </c:pt>
                <c:pt idx="125">
                  <c:v>114424.75627903135</c:v>
                </c:pt>
                <c:pt idx="126">
                  <c:v>114120.42212910476</c:v>
                </c:pt>
                <c:pt idx="127">
                  <c:v>113814.94672611594</c:v>
                </c:pt>
                <c:pt idx="128">
                  <c:v>113508.32579036591</c:v>
                </c:pt>
                <c:pt idx="129">
                  <c:v>113200.55502610683</c:v>
                </c:pt>
                <c:pt idx="130">
                  <c:v>112891.63012148176</c:v>
                </c:pt>
                <c:pt idx="131">
                  <c:v>112581.54674846436</c:v>
                </c:pt>
                <c:pt idx="132">
                  <c:v>112270.30056279813</c:v>
                </c:pt>
                <c:pt idx="133">
                  <c:v>111957.88720393566</c:v>
                </c:pt>
                <c:pt idx="134">
                  <c:v>111644.30229497746</c:v>
                </c:pt>
                <c:pt idx="135">
                  <c:v>111329.54144261066</c:v>
                </c:pt>
                <c:pt idx="136">
                  <c:v>111013.60023704749</c:v>
                </c:pt>
                <c:pt idx="137">
                  <c:v>110696.47425196346</c:v>
                </c:pt>
                <c:pt idx="138">
                  <c:v>110378.15904443536</c:v>
                </c:pt>
                <c:pt idx="139">
                  <c:v>110058.65015487904</c:v>
                </c:pt>
                <c:pt idx="140">
                  <c:v>109737.94310698687</c:v>
                </c:pt>
                <c:pt idx="141">
                  <c:v>109416.03340766511</c:v>
                </c:pt>
                <c:pt idx="142">
                  <c:v>109092.91654697088</c:v>
                </c:pt>
                <c:pt idx="143">
                  <c:v>108768.58799804906</c:v>
                </c:pt>
                <c:pt idx="144">
                  <c:v>108443.04321706879</c:v>
                </c:pt>
                <c:pt idx="145">
                  <c:v>108116.27764315983</c:v>
                </c:pt>
                <c:pt idx="146">
                  <c:v>107788.28669834872</c:v>
                </c:pt>
                <c:pt idx="147">
                  <c:v>107459.06578749456</c:v>
                </c:pt>
                <c:pt idx="148">
                  <c:v>107128.6102982247</c:v>
                </c:pt>
                <c:pt idx="149">
                  <c:v>106796.91560087008</c:v>
                </c:pt>
                <c:pt idx="150">
                  <c:v>106463.97704840038</c:v>
                </c:pt>
                <c:pt idx="151">
                  <c:v>106129.78997635892</c:v>
                </c:pt>
                <c:pt idx="152">
                  <c:v>105794.34970279731</c:v>
                </c:pt>
                <c:pt idx="153">
                  <c:v>105457.65152820984</c:v>
                </c:pt>
                <c:pt idx="154">
                  <c:v>105119.69073546767</c:v>
                </c:pt>
                <c:pt idx="155">
                  <c:v>104780.4625897527</c:v>
                </c:pt>
                <c:pt idx="156">
                  <c:v>104439.96233849131</c:v>
                </c:pt>
                <c:pt idx="157">
                  <c:v>104098.18521128769</c:v>
                </c:pt>
                <c:pt idx="158">
                  <c:v>103755.12641985706</c:v>
                </c:pt>
                <c:pt idx="159">
                  <c:v>103410.78115795855</c:v>
                </c:pt>
                <c:pt idx="160">
                  <c:v>103065.14460132793</c:v>
                </c:pt>
                <c:pt idx="161">
                  <c:v>102718.21190760995</c:v>
                </c:pt>
                <c:pt idx="162">
                  <c:v>102369.97821629052</c:v>
                </c:pt>
                <c:pt idx="163">
                  <c:v>102020.43864862864</c:v>
                </c:pt>
                <c:pt idx="164">
                  <c:v>101669.58830758803</c:v>
                </c:pt>
                <c:pt idx="165">
                  <c:v>101317.42227776852</c:v>
                </c:pt>
                <c:pt idx="166">
                  <c:v>100963.9356253372</c:v>
                </c:pt>
                <c:pt idx="167">
                  <c:v>100609.12339795925</c:v>
                </c:pt>
                <c:pt idx="168">
                  <c:v>100252.98062472863</c:v>
                </c:pt>
                <c:pt idx="169">
                  <c:v>99895.502316098398</c:v>
                </c:pt>
                <c:pt idx="170">
                  <c:v>99536.683463810798</c:v>
                </c:pt>
                <c:pt idx="171">
                  <c:v>99176.51904082713</c:v>
                </c:pt>
                <c:pt idx="172">
                  <c:v>98815.004001257272</c:v>
                </c:pt>
                <c:pt idx="173">
                  <c:v>98452.133280289025</c:v>
                </c:pt>
                <c:pt idx="174">
                  <c:v>98087.901794117148</c:v>
                </c:pt>
                <c:pt idx="175">
                  <c:v>97722.304439872125</c:v>
                </c:pt>
                <c:pt idx="176">
                  <c:v>97355.336095548686</c:v>
                </c:pt>
                <c:pt idx="177">
                  <c:v>96986.991619934037</c:v>
                </c:pt>
                <c:pt idx="178">
                  <c:v>96617.265852535827</c:v>
                </c:pt>
                <c:pt idx="179">
                  <c:v>96246.153613509872</c:v>
                </c:pt>
                <c:pt idx="180">
                  <c:v>95873.649703587565</c:v>
                </c:pt>
                <c:pt idx="181">
                  <c:v>95499.748904003063</c:v>
                </c:pt>
                <c:pt idx="182">
                  <c:v>95124.445976420116</c:v>
                </c:pt>
                <c:pt idx="183">
                  <c:v>94747.735662858729</c:v>
                </c:pt>
                <c:pt idx="184">
                  <c:v>94369.612685621483</c:v>
                </c:pt>
                <c:pt idx="185">
                  <c:v>93990.071747219597</c:v>
                </c:pt>
                <c:pt idx="186">
                  <c:v>93609.107530298716</c:v>
                </c:pt>
                <c:pt idx="187">
                  <c:v>93226.71469756437</c:v>
                </c:pt>
                <c:pt idx="188">
                  <c:v>92842.887891707273</c:v>
                </c:pt>
                <c:pt idx="189">
                  <c:v>92457.621735328212</c:v>
                </c:pt>
                <c:pt idx="190">
                  <c:v>92070.910830862733</c:v>
                </c:pt>
                <c:pt idx="191">
                  <c:v>91682.74976050551</c:v>
                </c:pt>
                <c:pt idx="192">
                  <c:v>91293.133086134447</c:v>
                </c:pt>
                <c:pt idx="193">
                  <c:v>90902.055349234492</c:v>
                </c:pt>
                <c:pt idx="194">
                  <c:v>90509.511070821158</c:v>
                </c:pt>
                <c:pt idx="195">
                  <c:v>90115.494751363774</c:v>
                </c:pt>
                <c:pt idx="196">
                  <c:v>89720.00087070842</c:v>
                </c:pt>
                <c:pt idx="197">
                  <c:v>89323.023888000607</c:v>
                </c:pt>
                <c:pt idx="198">
                  <c:v>88924.55824160765</c:v>
                </c:pt>
                <c:pt idx="199">
                  <c:v>88524.598349040723</c:v>
                </c:pt>
                <c:pt idx="200">
                  <c:v>88123.138606876659</c:v>
                </c:pt>
                <c:pt idx="201">
                  <c:v>87720.173390679483</c:v>
                </c:pt>
                <c:pt idx="202">
                  <c:v>87315.697054921562</c:v>
                </c:pt>
                <c:pt idx="203">
                  <c:v>86909.703932904551</c:v>
                </c:pt>
                <c:pt idx="204">
                  <c:v>86502.188336679974</c:v>
                </c:pt>
                <c:pt idx="205">
                  <c:v>86093.144556969564</c:v>
                </c:pt>
                <c:pt idx="206">
                  <c:v>85682.566863085231</c:v>
                </c:pt>
                <c:pt idx="207">
                  <c:v>85270.449502848831</c:v>
                </c:pt>
                <c:pt idx="208">
                  <c:v>84856.786702511556</c:v>
                </c:pt>
                <c:pt idx="209">
                  <c:v>84441.572666673019</c:v>
                </c:pt>
                <c:pt idx="210">
                  <c:v>84024.801578200073</c:v>
                </c:pt>
                <c:pt idx="211">
                  <c:v>83606.467598145362</c:v>
                </c:pt>
                <c:pt idx="212">
                  <c:v>83186.564865665438</c:v>
                </c:pt>
                <c:pt idx="213">
                  <c:v>82765.087497938715</c:v>
                </c:pt>
                <c:pt idx="214">
                  <c:v>82342.029590083024</c:v>
                </c:pt>
                <c:pt idx="215">
                  <c:v>81917.385215072878</c:v>
                </c:pt>
                <c:pt idx="216">
                  <c:v>81491.148423656443</c:v>
                </c:pt>
                <c:pt idx="217">
                  <c:v>81063.313244272198</c:v>
                </c:pt>
                <c:pt idx="218">
                  <c:v>80633.873682965263</c:v>
                </c:pt>
                <c:pt idx="219">
                  <c:v>80202.823723303416</c:v>
                </c:pt>
                <c:pt idx="220">
                  <c:v>79770.157326292843</c:v>
                </c:pt>
                <c:pt idx="221">
                  <c:v>79335.868430293485</c:v>
                </c:pt>
                <c:pt idx="222">
                  <c:v>78899.95095093413</c:v>
                </c:pt>
                <c:pt idx="223">
                  <c:v>78462.398781027165</c:v>
                </c:pt>
                <c:pt idx="224">
                  <c:v>78023.205790483058</c:v>
                </c:pt>
                <c:pt idx="225">
                  <c:v>77582.365826224413</c:v>
                </c:pt>
                <c:pt idx="226">
                  <c:v>77139.872712099794</c:v>
                </c:pt>
                <c:pt idx="227">
                  <c:v>76695.72024879721</c:v>
                </c:pt>
                <c:pt idx="228">
                  <c:v>76249.902213757232</c:v>
                </c:pt>
                <c:pt idx="229">
                  <c:v>75802.412361085866</c:v>
                </c:pt>
                <c:pt idx="230">
                  <c:v>75353.244421466981</c:v>
                </c:pt>
                <c:pt idx="231">
                  <c:v>74902.392102074518</c:v>
                </c:pt>
                <c:pt idx="232">
                  <c:v>74449.849086484333</c:v>
                </c:pt>
                <c:pt idx="233">
                  <c:v>73995.609034585694</c:v>
                </c:pt>
                <c:pt idx="234">
                  <c:v>73539.665582492424</c:v>
                </c:pt>
                <c:pt idx="235">
                  <c:v>73082.012342453803</c:v>
                </c:pt>
                <c:pt idx="236">
                  <c:v>72622.642902765045</c:v>
                </c:pt>
                <c:pt idx="237">
                  <c:v>72161.550827677449</c:v>
                </c:pt>
                <c:pt idx="238">
                  <c:v>71698.729657308271</c:v>
                </c:pt>
                <c:pt idx="239">
                  <c:v>71234.172907550208</c:v>
                </c:pt>
                <c:pt idx="240">
                  <c:v>70767.874069980564</c:v>
                </c:pt>
                <c:pt idx="241">
                  <c:v>70299.826611770026</c:v>
                </c:pt>
                <c:pt idx="242">
                  <c:v>69830.023975591204</c:v>
                </c:pt>
                <c:pt idx="243">
                  <c:v>69358.459579526709</c:v>
                </c:pt>
                <c:pt idx="244">
                  <c:v>68885.126816976976</c:v>
                </c:pt>
                <c:pt idx="245">
                  <c:v>68410.019056567675</c:v>
                </c:pt>
                <c:pt idx="246">
                  <c:v>67933.12964205684</c:v>
                </c:pt>
                <c:pt idx="247">
                  <c:v>67454.451892241588</c:v>
                </c:pt>
                <c:pt idx="248">
                  <c:v>66973.979100864526</c:v>
                </c:pt>
                <c:pt idx="249">
                  <c:v>66491.704536519799</c:v>
                </c:pt>
                <c:pt idx="250">
                  <c:v>66007.621442558782</c:v>
                </c:pt>
                <c:pt idx="251">
                  <c:v>65521.723036995412</c:v>
                </c:pt>
                <c:pt idx="252">
                  <c:v>65034.002512411185</c:v>
                </c:pt>
                <c:pt idx="253">
                  <c:v>64544.453035859762</c:v>
                </c:pt>
                <c:pt idx="254">
                  <c:v>64053.067748771275</c:v>
                </c:pt>
                <c:pt idx="255">
                  <c:v>63559.839766856203</c:v>
                </c:pt>
                <c:pt idx="256">
                  <c:v>63064.762180008955</c:v>
                </c:pt>
                <c:pt idx="257">
                  <c:v>62567.828052211029</c:v>
                </c:pt>
                <c:pt idx="258">
                  <c:v>62069.030421433861</c:v>
                </c:pt>
                <c:pt idx="259">
                  <c:v>61568.362299541273</c:v>
                </c:pt>
                <c:pt idx="260">
                  <c:v>61065.816672191591</c:v>
                </c:pt>
                <c:pt idx="261">
                  <c:v>60561.386498739346</c:v>
                </c:pt>
                <c:pt idx="262">
                  <c:v>60055.064712136656</c:v>
                </c:pt>
                <c:pt idx="263">
                  <c:v>59546.844218834209</c:v>
                </c:pt>
                <c:pt idx="264">
                  <c:v>59036.717898681876</c:v>
                </c:pt>
                <c:pt idx="265">
                  <c:v>58524.678604828972</c:v>
                </c:pt>
                <c:pt idx="266">
                  <c:v>58010.719163624119</c:v>
                </c:pt>
                <c:pt idx="267">
                  <c:v>57494.83237451475</c:v>
                </c:pt>
                <c:pt idx="268">
                  <c:v>56977.011009946218</c:v>
                </c:pt>
                <c:pt idx="269">
                  <c:v>56457.247815260554</c:v>
                </c:pt>
                <c:pt idx="270">
                  <c:v>55935.535508594818</c:v>
                </c:pt>
                <c:pt idx="271">
                  <c:v>55411.866780779084</c:v>
                </c:pt>
                <c:pt idx="272">
                  <c:v>54886.23429523404</c:v>
                </c:pt>
                <c:pt idx="273">
                  <c:v>54358.630687868208</c:v>
                </c:pt>
                <c:pt idx="274">
                  <c:v>53829.04856697475</c:v>
                </c:pt>
                <c:pt idx="275">
                  <c:v>53297.480513127943</c:v>
                </c:pt>
                <c:pt idx="276">
                  <c:v>52763.919079079213</c:v>
                </c:pt>
                <c:pt idx="277">
                  <c:v>52228.356789652797</c:v>
                </c:pt>
                <c:pt idx="278">
                  <c:v>51690.786141641031</c:v>
                </c:pt>
                <c:pt idx="279">
                  <c:v>51151.19960369922</c:v>
                </c:pt>
                <c:pt idx="280">
                  <c:v>50609.589616240133</c:v>
                </c:pt>
                <c:pt idx="281">
                  <c:v>50065.948591328073</c:v>
                </c:pt>
                <c:pt idx="282">
                  <c:v>49520.268912572588</c:v>
                </c:pt>
                <c:pt idx="283">
                  <c:v>48972.542935021775</c:v>
                </c:pt>
                <c:pt idx="284">
                  <c:v>48422.762985055146</c:v>
                </c:pt>
                <c:pt idx="285">
                  <c:v>47870.921360276137</c:v>
                </c:pt>
                <c:pt idx="286">
                  <c:v>47317.010329404213</c:v>
                </c:pt>
                <c:pt idx="287">
                  <c:v>46761.022132166516</c:v>
                </c:pt>
                <c:pt idx="288">
                  <c:v>46202.948979189176</c:v>
                </c:pt>
                <c:pt idx="289">
                  <c:v>45642.783051888175</c:v>
                </c:pt>
                <c:pt idx="290">
                  <c:v>45080.516502359795</c:v>
                </c:pt>
                <c:pt idx="291">
                  <c:v>44516.141453270684</c:v>
                </c:pt>
                <c:pt idx="292">
                  <c:v>43949.649997747489</c:v>
                </c:pt>
                <c:pt idx="293">
                  <c:v>43381.034199266076</c:v>
                </c:pt>
                <c:pt idx="294">
                  <c:v>42810.286091540358</c:v>
                </c:pt>
                <c:pt idx="295">
                  <c:v>42237.397678410671</c:v>
                </c:pt>
                <c:pt idx="296">
                  <c:v>41662.360933731747</c:v>
                </c:pt>
                <c:pt idx="297">
                  <c:v>41085.167801260279</c:v>
                </c:pt>
                <c:pt idx="298">
                  <c:v>40505.810194542042</c:v>
                </c:pt>
                <c:pt idx="299">
                  <c:v>39924.279996798614</c:v>
                </c:pt>
                <c:pt idx="300">
                  <c:v>39340.569060813643</c:v>
                </c:pt>
                <c:pt idx="301">
                  <c:v>38754.669208818734</c:v>
                </c:pt>
                <c:pt idx="302">
                  <c:v>38166.572232378843</c:v>
                </c:pt>
                <c:pt idx="303">
                  <c:v>37576.269892277298</c:v>
                </c:pt>
                <c:pt idx="304">
                  <c:v>36983.753918400376</c:v>
                </c:pt>
                <c:pt idx="305">
                  <c:v>36389.016009621417</c:v>
                </c:pt>
                <c:pt idx="306">
                  <c:v>35792.047833684534</c:v>
                </c:pt>
                <c:pt idx="307">
                  <c:v>35192.841027087889</c:v>
                </c:pt>
                <c:pt idx="308">
                  <c:v>34591.387194966504</c:v>
                </c:pt>
                <c:pt idx="309">
                  <c:v>33987.677910974664</c:v>
                </c:pt>
                <c:pt idx="310">
                  <c:v>33381.704717167857</c:v>
                </c:pt>
                <c:pt idx="311">
                  <c:v>32773.459123884277</c:v>
                </c:pt>
                <c:pt idx="312">
                  <c:v>32162.932609625881</c:v>
                </c:pt>
                <c:pt idx="313">
                  <c:v>31550.116620939014</c:v>
                </c:pt>
                <c:pt idx="314">
                  <c:v>30935.002572294572</c:v>
                </c:pt>
                <c:pt idx="315">
                  <c:v>30317.581845967714</c:v>
                </c:pt>
                <c:pt idx="316">
                  <c:v>29697.845791917131</c:v>
                </c:pt>
                <c:pt idx="317">
                  <c:v>29075.785727663857</c:v>
                </c:pt>
                <c:pt idx="318">
                  <c:v>28451.392938169633</c:v>
                </c:pt>
                <c:pt idx="319">
                  <c:v>27824.658675714807</c:v>
                </c:pt>
                <c:pt idx="320">
                  <c:v>27195.574159775773</c:v>
                </c:pt>
                <c:pt idx="321">
                  <c:v>26564.130576901971</c:v>
                </c:pt>
                <c:pt idx="322">
                  <c:v>25930.319080592391</c:v>
                </c:pt>
                <c:pt idx="323">
                  <c:v>25294.13079117165</c:v>
                </c:pt>
                <c:pt idx="324">
                  <c:v>24655.556795665583</c:v>
                </c:pt>
                <c:pt idx="325">
                  <c:v>24014.588147676368</c:v>
                </c:pt>
                <c:pt idx="326">
                  <c:v>23371.215867257193</c:v>
                </c:pt>
                <c:pt idx="327">
                  <c:v>22725.430940786446</c:v>
                </c:pt>
                <c:pt idx="328">
                  <c:v>22077.224320841433</c:v>
                </c:pt>
                <c:pt idx="329">
                  <c:v>21426.586926071624</c:v>
                </c:pt>
                <c:pt idx="330">
                  <c:v>20773.509641071432</c:v>
                </c:pt>
                <c:pt idx="331">
                  <c:v>20117.983316252488</c:v>
                </c:pt>
                <c:pt idx="332">
                  <c:v>19459.998767715471</c:v>
                </c:pt>
                <c:pt idx="333">
                  <c:v>18799.546777121443</c:v>
                </c:pt>
                <c:pt idx="334">
                  <c:v>18136.618091562686</c:v>
                </c:pt>
                <c:pt idx="335">
                  <c:v>17471.203423433086</c:v>
                </c:pt>
                <c:pt idx="336">
                  <c:v>16803.293450297999</c:v>
                </c:pt>
                <c:pt idx="337">
                  <c:v>16132.878814763653</c:v>
                </c:pt>
                <c:pt idx="338">
                  <c:v>15459.950124346055</c:v>
                </c:pt>
                <c:pt idx="339">
                  <c:v>14784.49795133939</c:v>
                </c:pt>
                <c:pt idx="340">
                  <c:v>14106.512832683949</c:v>
                </c:pt>
                <c:pt idx="341">
                  <c:v>13425.985269833553</c:v>
                </c:pt>
                <c:pt idx="342">
                  <c:v>12742.905728622465</c:v>
                </c:pt>
                <c:pt idx="343">
                  <c:v>12057.264639131838</c:v>
                </c:pt>
                <c:pt idx="344">
                  <c:v>11369.05239555562</c:v>
                </c:pt>
                <c:pt idx="345">
                  <c:v>10678.259356065992</c:v>
                </c:pt>
                <c:pt idx="346">
                  <c:v>9984.875842678277</c:v>
                </c:pt>
                <c:pt idx="347">
                  <c:v>9288.8921411153588</c:v>
                </c:pt>
                <c:pt idx="348">
                  <c:v>8590.2985006715789</c:v>
                </c:pt>
                <c:pt idx="349">
                  <c:v>7889.0851340761346</c:v>
                </c:pt>
                <c:pt idx="350">
                  <c:v>7185.242217355958</c:v>
                </c:pt>
                <c:pt idx="351">
                  <c:v>6478.7598896980808</c:v>
                </c:pt>
                <c:pt idx="352">
                  <c:v>5769.6282533114863</c:v>
                </c:pt>
                <c:pt idx="353">
                  <c:v>5057.837373288442</c:v>
                </c:pt>
                <c:pt idx="354">
                  <c:v>4343.3772774653116</c:v>
                </c:pt>
                <c:pt idx="355">
                  <c:v>3626.2379562828442</c:v>
                </c:pt>
                <c:pt idx="356">
                  <c:v>2906.4093626459426</c:v>
                </c:pt>
                <c:pt idx="357">
                  <c:v>2183.8814117829024</c:v>
                </c:pt>
                <c:pt idx="358">
                  <c:v>1458.6439811041259</c:v>
                </c:pt>
                <c:pt idx="359">
                  <c:v>730.68691006030383</c:v>
                </c:pt>
                <c:pt idx="360">
                  <c:v>6.7416294768918306E-11</c:v>
                </c:pt>
              </c:numCache>
            </c:numRef>
          </c:yVal>
          <c:smooth val="1"/>
          <c:extLst>
            <c:ext xmlns:c16="http://schemas.microsoft.com/office/drawing/2014/chart" uri="{C3380CC4-5D6E-409C-BE32-E72D297353CC}">
              <c16:uniqueId val="{00000000-3E0D-4A70-8956-C1B639FA349C}"/>
            </c:ext>
          </c:extLst>
        </c:ser>
        <c:ser>
          <c:idx val="1"/>
          <c:order val="1"/>
          <c:tx>
            <c:strRef>
              <c:f>'Amortization Schedule'!$AH$7</c:f>
              <c:strCache>
                <c:ptCount val="1"/>
                <c:pt idx="0">
                  <c:v>Balance</c:v>
                </c:pt>
              </c:strCache>
            </c:strRef>
          </c:tx>
          <c:spPr>
            <a:ln w="22225" cap="rnd">
              <a:solidFill>
                <a:schemeClr val="accent2"/>
              </a:solidFill>
              <a:prstDash val="dash"/>
            </a:ln>
            <a:effectLst>
              <a:glow rad="139700">
                <a:schemeClr val="accent2">
                  <a:satMod val="175000"/>
                  <a:alpha val="14000"/>
                </a:schemeClr>
              </a:glow>
            </a:effectLst>
          </c:spPr>
          <c:marker>
            <c:symbol val="circle"/>
            <c:size val="3"/>
            <c:spPr>
              <a:solidFill>
                <a:srgbClr val="00B0F0"/>
              </a:solidFill>
              <a:ln>
                <a:noFill/>
                <a:prstDash val="dash"/>
              </a:ln>
              <a:effectLst>
                <a:glow rad="63500">
                  <a:schemeClr val="accent2">
                    <a:satMod val="175000"/>
                    <a:alpha val="25000"/>
                  </a:schemeClr>
                </a:glow>
              </a:effectLst>
            </c:spPr>
          </c:marker>
          <c:dPt>
            <c:idx val="0"/>
            <c:bubble3D val="0"/>
            <c:extLst>
              <c:ext xmlns:c16="http://schemas.microsoft.com/office/drawing/2014/chart" uri="{C3380CC4-5D6E-409C-BE32-E72D297353CC}">
                <c16:uniqueId val="{00000001-3E0D-4A70-8956-C1B639FA349C}"/>
              </c:ext>
            </c:extLst>
          </c:dPt>
          <c:dPt>
            <c:idx val="1"/>
            <c:marker>
              <c:spPr>
                <a:solidFill>
                  <a:schemeClr val="accent1"/>
                </a:solidFill>
                <a:ln>
                  <a:solidFill>
                    <a:srgbClr val="00B0F0"/>
                  </a:solidFill>
                  <a:prstDash val="dash"/>
                </a:ln>
                <a:effectLst>
                  <a:glow rad="63500">
                    <a:schemeClr val="accent1">
                      <a:satMod val="175000"/>
                      <a:alpha val="40000"/>
                    </a:schemeClr>
                  </a:glow>
                </a:effectLst>
              </c:spPr>
            </c:marker>
            <c:bubble3D val="0"/>
            <c:spPr>
              <a:ln w="22225" cap="rnd">
                <a:solidFill>
                  <a:srgbClr val="00B0F0"/>
                </a:solidFill>
                <a:prstDash val="dash"/>
              </a:ln>
              <a:effectLst>
                <a:glow rad="63500">
                  <a:schemeClr val="accent1">
                    <a:satMod val="175000"/>
                    <a:alpha val="40000"/>
                  </a:schemeClr>
                </a:glow>
              </a:effectLst>
            </c:spPr>
            <c:extLst>
              <c:ext xmlns:c16="http://schemas.microsoft.com/office/drawing/2014/chart" uri="{C3380CC4-5D6E-409C-BE32-E72D297353CC}">
                <c16:uniqueId val="{00000003-3E0D-4A70-8956-C1B639FA349C}"/>
              </c:ext>
            </c:extLst>
          </c:dPt>
          <c:xVal>
            <c:numRef>
              <c:f>'Amortization Schedule'!$AG$8:$AG$9</c:f>
              <c:numCache>
                <c:formatCode>General</c:formatCode>
                <c:ptCount val="2"/>
                <c:pt idx="1">
                  <c:v>0</c:v>
                </c:pt>
              </c:numCache>
            </c:numRef>
          </c:xVal>
          <c:yVal>
            <c:numRef>
              <c:f>'Amortization Schedule'!$AH$8:$AH$9</c:f>
              <c:numCache>
                <c:formatCode>General</c:formatCode>
                <c:ptCount val="2"/>
                <c:pt idx="0">
                  <c:v>0</c:v>
                </c:pt>
                <c:pt idx="1">
                  <c:v>144750</c:v>
                </c:pt>
              </c:numCache>
            </c:numRef>
          </c:yVal>
          <c:smooth val="1"/>
          <c:extLst>
            <c:ext xmlns:c16="http://schemas.microsoft.com/office/drawing/2014/chart" uri="{C3380CC4-5D6E-409C-BE32-E72D297353CC}">
              <c16:uniqueId val="{00000004-3E0D-4A70-8956-C1B639FA349C}"/>
            </c:ext>
          </c:extLst>
        </c:ser>
        <c:ser>
          <c:idx val="2"/>
          <c:order val="2"/>
          <c:tx>
            <c:v>Actual</c:v>
          </c:tx>
          <c:spPr>
            <a:ln w="22225" cap="rnd">
              <a:solidFill>
                <a:schemeClr val="accent3"/>
              </a:solidFill>
            </a:ln>
            <a:effectLst/>
          </c:spPr>
          <c:marker>
            <c:symbol val="circle"/>
            <c:size val="3"/>
            <c:spPr>
              <a:solidFill>
                <a:srgbClr val="F6A20A"/>
              </a:solidFill>
              <a:ln>
                <a:noFill/>
              </a:ln>
              <a:effectLst/>
            </c:spPr>
          </c:marker>
          <c:xVal>
            <c:numRef>
              <c:f>'Amortization Schedule'!$D$19:$D$379</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xVal>
          <c:yVal>
            <c:numRef>
              <c:f>'Amortization Schedule'!$L$19:$L$379</c:f>
              <c:numCache>
                <c:formatCode>_("$"* #,##0.00_);_("$"* \(#,##0.00\);_("$"* "-"??_);_(@_)</c:formatCode>
                <c:ptCount val="361"/>
                <c:pt idx="0" formatCode="_(* #,##0.00_);_(* \(#,##0.00\);_(* &quot;-&quot;??_);_(@_)">
                  <c:v>144750</c:v>
                </c:pt>
                <c:pt idx="1">
                  <c:v>144459.38551402703</c:v>
                </c:pt>
                <c:pt idx="2">
                  <c:v>144167.68122373166</c:v>
                </c:pt>
                <c:pt idx="3">
                  <c:v>143874.8830423477</c:v>
                </c:pt>
                <c:pt idx="4">
                  <c:v>143430.98686778353</c:v>
                </c:pt>
                <c:pt idx="5">
                  <c:v>143110.42608256475</c:v>
                </c:pt>
                <c:pt idx="6">
                  <c:v>142783.66319440139</c:v>
                </c:pt>
                <c:pt idx="7">
                  <c:v>142585.67494540743</c:v>
                </c:pt>
                <c:pt idx="8">
                  <c:v>142286.94424047976</c:v>
                </c:pt>
                <c:pt idx="9">
                  <c:v>141937.09329540859</c:v>
                </c:pt>
                <c:pt idx="10">
                  <c:v>141735.93040929342</c:v>
                </c:pt>
                <c:pt idx="11">
                  <c:v>141534.01316235532</c:v>
                </c:pt>
                <c:pt idx="12">
                  <c:v>141331.3387257412</c:v>
                </c:pt>
                <c:pt idx="13">
                  <c:v>141027.90425998977</c:v>
                </c:pt>
                <c:pt idx="14">
                  <c:v>140723.33191499175</c:v>
                </c:pt>
                <c:pt idx="15">
                  <c:v>140417.61742369999</c:v>
                </c:pt>
                <c:pt idx="16">
                  <c:v>140110.7565030659</c:v>
                </c:pt>
                <c:pt idx="17">
                  <c:v>139802.74485397944</c:v>
                </c:pt>
                <c:pt idx="18">
                  <c:v>139493.57816120889</c:v>
                </c:pt>
                <c:pt idx="19">
                  <c:v>139183.25209334047</c:v>
                </c:pt>
                <c:pt idx="20">
                  <c:v>138871.76230271754</c:v>
                </c:pt>
                <c:pt idx="21">
                  <c:v>138559.10442537977</c:v>
                </c:pt>
                <c:pt idx="22">
                  <c:v>138245.27408100199</c:v>
                </c:pt>
                <c:pt idx="23">
                  <c:v>137930.26687283278</c:v>
                </c:pt>
                <c:pt idx="24">
                  <c:v>137614.07838763294</c:v>
                </c:pt>
                <c:pt idx="25">
                  <c:v>137296.70419561359</c:v>
                </c:pt>
                <c:pt idx="26">
                  <c:v>136978.13985037419</c:v>
                </c:pt>
                <c:pt idx="27">
                  <c:v>136658.38088884013</c:v>
                </c:pt>
                <c:pt idx="28">
                  <c:v>136337.42283120033</c:v>
                </c:pt>
                <c:pt idx="29">
                  <c:v>136015.26118084436</c:v>
                </c:pt>
                <c:pt idx="30">
                  <c:v>135691.89142429957</c:v>
                </c:pt>
                <c:pt idx="31">
                  <c:v>135367.30903116774</c:v>
                </c:pt>
                <c:pt idx="32">
                  <c:v>135041.50945406166</c:v>
                </c:pt>
                <c:pt idx="33">
                  <c:v>134714.48812854142</c:v>
                </c:pt>
                <c:pt idx="34">
                  <c:v>134386.24047305048</c:v>
                </c:pt>
                <c:pt idx="35">
                  <c:v>134056.76188885147</c:v>
                </c:pt>
                <c:pt idx="36">
                  <c:v>133726.04775996169</c:v>
                </c:pt>
                <c:pt idx="37">
                  <c:v>133394.09345308857</c:v>
                </c:pt>
                <c:pt idx="38">
                  <c:v>133060.8943175647</c:v>
                </c:pt>
                <c:pt idx="39">
                  <c:v>132726.44568528261</c:v>
                </c:pt>
                <c:pt idx="40">
                  <c:v>132390.74287062944</c:v>
                </c:pt>
                <c:pt idx="41">
                  <c:v>132053.78117042134</c:v>
                </c:pt>
                <c:pt idx="42">
                  <c:v>131715.55586383745</c:v>
                </c:pt>
                <c:pt idx="43">
                  <c:v>131376.06221235386</c:v>
                </c:pt>
                <c:pt idx="44">
                  <c:v>131135.29545967723</c:v>
                </c:pt>
                <c:pt idx="45">
                  <c:v>130893.62583167806</c:v>
                </c:pt>
                <c:pt idx="46">
                  <c:v>130551.0499425739</c:v>
                </c:pt>
                <c:pt idx="47">
                  <c:v>130207.18939388558</c:v>
                </c:pt>
                <c:pt idx="48">
                  <c:v>129862.03936813968</c:v>
                </c:pt>
                <c:pt idx="49">
                  <c:v>129515.59502979724</c:v>
                </c:pt>
                <c:pt idx="50">
                  <c:v>129267.85152518602</c:v>
                </c:pt>
                <c:pt idx="51">
                  <c:v>129019.17898243251</c:v>
                </c:pt>
                <c:pt idx="52">
                  <c:v>128769.57391764368</c:v>
                </c:pt>
                <c:pt idx="53">
                  <c:v>128519.03283386187</c:v>
                </c:pt>
                <c:pt idx="54">
                  <c:v>128267.5522210159</c:v>
                </c:pt>
                <c:pt idx="55">
                  <c:v>128015.12855587175</c:v>
                </c:pt>
                <c:pt idx="56">
                  <c:v>127761.75830198331</c:v>
                </c:pt>
                <c:pt idx="57">
                  <c:v>127507.43790964279</c:v>
                </c:pt>
                <c:pt idx="58">
                  <c:v>127152.16381583098</c:v>
                </c:pt>
                <c:pt idx="59">
                  <c:v>126795.55744416738</c:v>
                </c:pt>
                <c:pt idx="60">
                  <c:v>126437.61379861005</c:v>
                </c:pt>
                <c:pt idx="61">
                  <c:v>126078.32786438188</c:v>
                </c:pt>
                <c:pt idx="62">
                  <c:v>125717.69460790035</c:v>
                </c:pt>
                <c:pt idx="63">
                  <c:v>125355.70897670701</c:v>
                </c:pt>
                <c:pt idx="64">
                  <c:v>124992.3658993967</c:v>
                </c:pt>
                <c:pt idx="65">
                  <c:v>124727.66028554647</c:v>
                </c:pt>
                <c:pt idx="66">
                  <c:v>124461.96202564432</c:v>
                </c:pt>
                <c:pt idx="67">
                  <c:v>124195.26739726753</c:v>
                </c:pt>
                <c:pt idx="68">
                  <c:v>123927.57266403432</c:v>
                </c:pt>
                <c:pt idx="69">
                  <c:v>123658.87407555149</c:v>
                </c:pt>
                <c:pt idx="70">
                  <c:v>123389.16786736184</c:v>
                </c:pt>
                <c:pt idx="71">
                  <c:v>123118.45026089149</c:v>
                </c:pt>
                <c:pt idx="72">
                  <c:v>122846.71746339687</c:v>
                </c:pt>
                <c:pt idx="73">
                  <c:v>122473.96566791165</c:v>
                </c:pt>
                <c:pt idx="74">
                  <c:v>122099.81605319335</c:v>
                </c:pt>
                <c:pt idx="75">
                  <c:v>121724.26337741986</c:v>
                </c:pt>
                <c:pt idx="76">
                  <c:v>121347.30237911223</c:v>
                </c:pt>
                <c:pt idx="77">
                  <c:v>120968.92777706093</c:v>
                </c:pt>
                <c:pt idx="78">
                  <c:v>120589.13427025195</c:v>
                </c:pt>
                <c:pt idx="79">
                  <c:v>120207.91653779244</c:v>
                </c:pt>
                <c:pt idx="80">
                  <c:v>119825.26923883619</c:v>
                </c:pt>
                <c:pt idx="81">
                  <c:v>119441.18701250886</c:v>
                </c:pt>
                <c:pt idx="82">
                  <c:v>119055.6644778328</c:v>
                </c:pt>
                <c:pt idx="83">
                  <c:v>118668.69623365172</c:v>
                </c:pt>
                <c:pt idx="84">
                  <c:v>118280.27685855495</c:v>
                </c:pt>
                <c:pt idx="85">
                  <c:v>117890.40091080157</c:v>
                </c:pt>
                <c:pt idx="86">
                  <c:v>117499.06292824412</c:v>
                </c:pt>
                <c:pt idx="87">
                  <c:v>117106.25742825208</c:v>
                </c:pt>
                <c:pt idx="88">
                  <c:v>116711.97890763506</c:v>
                </c:pt>
                <c:pt idx="89">
                  <c:v>116316.22184256572</c:v>
                </c:pt>
                <c:pt idx="90">
                  <c:v>115918.98068850237</c:v>
                </c:pt>
                <c:pt idx="91">
                  <c:v>115520.2498801113</c:v>
                </c:pt>
                <c:pt idx="92">
                  <c:v>115120.02383118875</c:v>
                </c:pt>
                <c:pt idx="93">
                  <c:v>114718.29693458274</c:v>
                </c:pt>
                <c:pt idx="94">
                  <c:v>114315.06356211446</c:v>
                </c:pt>
                <c:pt idx="95">
                  <c:v>113910.31806449943</c:v>
                </c:pt>
                <c:pt idx="96">
                  <c:v>113504.05477126833</c:v>
                </c:pt>
                <c:pt idx="97">
                  <c:v>113096.26799068763</c:v>
                </c:pt>
                <c:pt idx="98">
                  <c:v>112686.95200967975</c:v>
                </c:pt>
                <c:pt idx="99">
                  <c:v>112276.10109374308</c:v>
                </c:pt>
                <c:pt idx="100">
                  <c:v>111863.70948687165</c:v>
                </c:pt>
                <c:pt idx="101">
                  <c:v>111449.77141147446</c:v>
                </c:pt>
                <c:pt idx="102">
                  <c:v>111034.28106829453</c:v>
                </c:pt>
                <c:pt idx="103">
                  <c:v>110617.23263632767</c:v>
                </c:pt>
                <c:pt idx="104">
                  <c:v>110198.62027274093</c:v>
                </c:pt>
                <c:pt idx="105">
                  <c:v>109778.43811279074</c:v>
                </c:pt>
                <c:pt idx="106">
                  <c:v>109356.68026974074</c:v>
                </c:pt>
                <c:pt idx="107">
                  <c:v>108933.3408347793</c:v>
                </c:pt>
                <c:pt idx="108">
                  <c:v>108508.41387693676</c:v>
                </c:pt>
                <c:pt idx="109">
                  <c:v>108081.89344300231</c:v>
                </c:pt>
                <c:pt idx="110">
                  <c:v>107653.77355744061</c:v>
                </c:pt>
                <c:pt idx="111">
                  <c:v>107224.04822230805</c:v>
                </c:pt>
                <c:pt idx="112">
                  <c:v>106792.71141716874</c:v>
                </c:pt>
                <c:pt idx="113">
                  <c:v>106359.75709901017</c:v>
                </c:pt>
                <c:pt idx="114">
                  <c:v>105925.1792021585</c:v>
                </c:pt>
                <c:pt idx="115">
                  <c:v>105488.97163819363</c:v>
                </c:pt>
                <c:pt idx="116">
                  <c:v>105051.12829586389</c:v>
                </c:pt>
                <c:pt idx="117">
                  <c:v>104611.64304100043</c:v>
                </c:pt>
                <c:pt idx="118">
                  <c:v>104170.50971643122</c:v>
                </c:pt>
                <c:pt idx="119">
                  <c:v>103727.72214189488</c:v>
                </c:pt>
                <c:pt idx="120">
                  <c:v>103283.27411395402</c:v>
                </c:pt>
                <c:pt idx="121">
                  <c:v>102837.15940590839</c:v>
                </c:pt>
                <c:pt idx="122">
                  <c:v>102389.37176770758</c:v>
                </c:pt>
                <c:pt idx="123">
                  <c:v>101939.90492586352</c:v>
                </c:pt>
                <c:pt idx="124">
                  <c:v>101488.75258336254</c:v>
                </c:pt>
                <c:pt idx="125">
                  <c:v>101035.90841957719</c:v>
                </c:pt>
                <c:pt idx="126">
                  <c:v>100581.36609017765</c:v>
                </c:pt>
                <c:pt idx="127">
                  <c:v>100125.11922704284</c:v>
                </c:pt>
                <c:pt idx="128">
                  <c:v>99667.161438171286</c:v>
                </c:pt>
                <c:pt idx="129">
                  <c:v>99207.486307591462</c:v>
                </c:pt>
                <c:pt idx="130">
                  <c:v>98746.08739527197</c:v>
                </c:pt>
                <c:pt idx="131">
                  <c:v>98282.958237031271</c:v>
                </c:pt>
                <c:pt idx="132">
                  <c:v>97818.09234444717</c:v>
                </c:pt>
                <c:pt idx="133">
                  <c:v>97351.483204765886</c:v>
                </c:pt>
                <c:pt idx="134">
                  <c:v>96883.124280810793</c:v>
                </c:pt>
                <c:pt idx="135">
                  <c:v>96413.009010890877</c:v>
                </c:pt>
                <c:pt idx="136">
                  <c:v>95941.130808708753</c:v>
                </c:pt>
                <c:pt idx="137">
                  <c:v>95467.483063268446</c:v>
                </c:pt>
                <c:pt idx="138">
                  <c:v>94992.059138782744</c:v>
                </c:pt>
                <c:pt idx="139">
                  <c:v>94514.852374580223</c:v>
                </c:pt>
                <c:pt idx="140">
                  <c:v>94035.856085011939</c:v>
                </c:pt>
                <c:pt idx="141">
                  <c:v>93555.063559357775</c:v>
                </c:pt>
                <c:pt idx="142">
                  <c:v>93072.468061732405</c:v>
                </c:pt>
                <c:pt idx="143">
                  <c:v>92588.062830990937</c:v>
                </c:pt>
                <c:pt idx="144">
                  <c:v>92101.841080634185</c:v>
                </c:pt>
                <c:pt idx="145">
                  <c:v>91613.795998713598</c:v>
                </c:pt>
                <c:pt idx="146">
                  <c:v>91123.920747735814</c:v>
                </c:pt>
                <c:pt idx="147">
                  <c:v>90632.208464566866</c:v>
                </c:pt>
                <c:pt idx="148">
                  <c:v>90138.652260336035</c:v>
                </c:pt>
                <c:pt idx="149">
                  <c:v>89643.245220339333</c:v>
                </c:pt>
                <c:pt idx="150">
                  <c:v>89145.980403942638</c:v>
                </c:pt>
                <c:pt idx="151">
                  <c:v>88646.850844484463</c:v>
                </c:pt>
                <c:pt idx="152">
                  <c:v>88145.849549178311</c:v>
                </c:pt>
                <c:pt idx="153">
                  <c:v>87642.969499014769</c:v>
                </c:pt>
                <c:pt idx="154">
                  <c:v>87138.203648663111</c:v>
                </c:pt>
                <c:pt idx="155">
                  <c:v>86631.544926372633</c:v>
                </c:pt>
                <c:pt idx="156">
                  <c:v>86122.986233873569</c:v>
                </c:pt>
                <c:pt idx="157">
                  <c:v>85612.520446277631</c:v>
                </c:pt>
                <c:pt idx="158">
                  <c:v>85100.140411978209</c:v>
                </c:pt>
                <c:pt idx="159">
                  <c:v>84585.83895255017</c:v>
                </c:pt>
                <c:pt idx="160">
                  <c:v>84069.608862649271</c:v>
                </c:pt>
                <c:pt idx="161">
                  <c:v>83551.442909911246</c:v>
                </c:pt>
                <c:pt idx="162">
                  <c:v>83031.333834850448</c:v>
                </c:pt>
                <c:pt idx="163">
                  <c:v>82509.274350758176</c:v>
                </c:pt>
                <c:pt idx="164">
                  <c:v>81985.257143600553</c:v>
                </c:pt>
                <c:pt idx="165">
                  <c:v>81459.274871916088</c:v>
                </c:pt>
                <c:pt idx="166">
                  <c:v>80931.320166712816</c:v>
                </c:pt>
                <c:pt idx="167">
                  <c:v>80401.385631365032</c:v>
                </c:pt>
                <c:pt idx="168">
                  <c:v>79869.463841509685</c:v>
                </c:pt>
                <c:pt idx="169">
                  <c:v>79335.547344942388</c:v>
                </c:pt>
                <c:pt idx="170">
                  <c:v>78799.628661512965</c:v>
                </c:pt>
                <c:pt idx="171">
                  <c:v>78261.700283020677</c:v>
                </c:pt>
                <c:pt idx="172">
                  <c:v>77721.754673109041</c:v>
                </c:pt>
                <c:pt idx="173">
                  <c:v>77179.784267160241</c:v>
                </c:pt>
                <c:pt idx="174">
                  <c:v>76635.781472189134</c:v>
                </c:pt>
                <c:pt idx="175">
                  <c:v>76089.738666736885</c:v>
                </c:pt>
                <c:pt idx="176">
                  <c:v>75541.64820076419</c:v>
                </c:pt>
                <c:pt idx="177">
                  <c:v>74991.502395544099</c:v>
                </c:pt>
                <c:pt idx="178">
                  <c:v>74439.29354355442</c:v>
                </c:pt>
                <c:pt idx="179">
                  <c:v>73885.013908369787</c:v>
                </c:pt>
                <c:pt idx="180">
                  <c:v>73328.655724553217</c:v>
                </c:pt>
                <c:pt idx="181">
                  <c:v>72770.211197547324</c:v>
                </c:pt>
                <c:pt idx="182">
                  <c:v>72209.672503565162</c:v>
                </c:pt>
                <c:pt idx="183">
                  <c:v>71647.031789480563</c:v>
                </c:pt>
                <c:pt idx="184">
                  <c:v>71082.281172718154</c:v>
                </c:pt>
                <c:pt idx="185">
                  <c:v>70515.412741142878</c:v>
                </c:pt>
                <c:pt idx="186">
                  <c:v>69946.418552949195</c:v>
                </c:pt>
                <c:pt idx="187">
                  <c:v>69375.290636549791</c:v>
                </c:pt>
                <c:pt idx="188">
                  <c:v>68802.02099046389</c:v>
                </c:pt>
                <c:pt idx="189">
                  <c:v>68226.601583205163</c:v>
                </c:pt>
                <c:pt idx="190">
                  <c:v>67649.024353169225</c:v>
                </c:pt>
                <c:pt idx="191">
                  <c:v>67069.281208520653</c:v>
                </c:pt>
                <c:pt idx="192">
                  <c:v>66487.364027079646</c:v>
                </c:pt>
                <c:pt idx="193">
                  <c:v>65903.264656208237</c:v>
                </c:pt>
                <c:pt idx="194">
                  <c:v>65316.974912696052</c:v>
                </c:pt>
                <c:pt idx="195">
                  <c:v>64728.486582645703</c:v>
                </c:pt>
                <c:pt idx="196">
                  <c:v>64137.791421357659</c:v>
                </c:pt>
                <c:pt idx="197">
                  <c:v>63544.881153214788</c:v>
                </c:pt>
                <c:pt idx="198">
                  <c:v>62949.747471566385</c:v>
                </c:pt>
                <c:pt idx="199">
                  <c:v>62352.382038611795</c:v>
                </c:pt>
                <c:pt idx="200">
                  <c:v>61752.776485283626</c:v>
                </c:pt>
                <c:pt idx="201">
                  <c:v>61150.922411130479</c:v>
                </c:pt>
                <c:pt idx="202">
                  <c:v>60546.81138419926</c:v>
                </c:pt>
                <c:pt idx="203">
                  <c:v>59940.434940917046</c:v>
                </c:pt>
                <c:pt idx="204">
                  <c:v>59331.78458597252</c:v>
                </c:pt>
                <c:pt idx="205">
                  <c:v>58720.851792196954</c:v>
                </c:pt>
                <c:pt idx="206">
                  <c:v>58107.628000444733</c:v>
                </c:pt>
                <c:pt idx="207">
                  <c:v>57492.104619473437</c:v>
                </c:pt>
                <c:pt idx="208">
                  <c:v>56874.273025823502</c:v>
                </c:pt>
                <c:pt idx="209">
                  <c:v>56254.124563697376</c:v>
                </c:pt>
                <c:pt idx="210">
                  <c:v>55631.650544838281</c:v>
                </c:pt>
                <c:pt idx="211">
                  <c:v>55006.842248408466</c:v>
                </c:pt>
                <c:pt idx="212">
                  <c:v>54379.690920867033</c:v>
                </c:pt>
                <c:pt idx="213">
                  <c:v>53750.18777584732</c:v>
                </c:pt>
                <c:pt idx="214">
                  <c:v>53118.323994033788</c:v>
                </c:pt>
                <c:pt idx="215">
                  <c:v>52484.090723038455</c:v>
                </c:pt>
                <c:pt idx="216">
                  <c:v>51847.47907727689</c:v>
                </c:pt>
                <c:pt idx="217">
                  <c:v>51208.480137843719</c:v>
                </c:pt>
                <c:pt idx="218">
                  <c:v>50567.084952387668</c:v>
                </c:pt>
                <c:pt idx="219">
                  <c:v>49923.28453498616</c:v>
                </c:pt>
                <c:pt idx="220">
                  <c:v>49277.069866019396</c:v>
                </c:pt>
                <c:pt idx="221">
                  <c:v>48628.431892044006</c:v>
                </c:pt>
                <c:pt idx="222">
                  <c:v>47977.361525666209</c:v>
                </c:pt>
                <c:pt idx="223">
                  <c:v>47323.849645414492</c:v>
                </c:pt>
                <c:pt idx="224">
                  <c:v>46667.887095611834</c:v>
                </c:pt>
                <c:pt idx="225">
                  <c:v>46009.464686247418</c:v>
                </c:pt>
                <c:pt idx="226">
                  <c:v>45348.573192847885</c:v>
                </c:pt>
                <c:pt idx="227">
                  <c:v>44685.203356348102</c:v>
                </c:pt>
                <c:pt idx="228">
                  <c:v>44019.345882961446</c:v>
                </c:pt>
                <c:pt idx="229">
                  <c:v>43350.991444049592</c:v>
                </c:pt>
                <c:pt idx="230">
                  <c:v>42680.130675991815</c:v>
                </c:pt>
                <c:pt idx="231">
                  <c:v>42006.754180053824</c:v>
                </c:pt>
                <c:pt idx="232">
                  <c:v>41330.852522256064</c:v>
                </c:pt>
                <c:pt idx="233">
                  <c:v>40652.416233241565</c:v>
                </c:pt>
                <c:pt idx="234">
                  <c:v>39971.435808143258</c:v>
                </c:pt>
                <c:pt idx="235">
                  <c:v>39287.90170645083</c:v>
                </c:pt>
                <c:pt idx="236">
                  <c:v>38601.804351877057</c:v>
                </c:pt>
                <c:pt idx="237">
                  <c:v>37913.134132223633</c:v>
                </c:pt>
                <c:pt idx="238">
                  <c:v>37221.881399246507</c:v>
                </c:pt>
                <c:pt idx="239">
                  <c:v>36528.036468520717</c:v>
                </c:pt>
                <c:pt idx="240">
                  <c:v>35831.589619304708</c:v>
                </c:pt>
                <c:pt idx="241">
                  <c:v>35132.531094404141</c:v>
                </c:pt>
                <c:pt idx="242">
                  <c:v>34430.851100035194</c:v>
                </c:pt>
                <c:pt idx="243">
                  <c:v>33726.53980568736</c:v>
                </c:pt>
                <c:pt idx="244">
                  <c:v>33019.587343985724</c:v>
                </c:pt>
                <c:pt idx="245">
                  <c:v>32309.983810552709</c:v>
                </c:pt>
                <c:pt idx="246">
                  <c:v>31597.71926386932</c:v>
                </c:pt>
                <c:pt idx="247">
                  <c:v>30882.783725135869</c:v>
                </c:pt>
                <c:pt idx="248">
                  <c:v>30165.167178132167</c:v>
                </c:pt>
                <c:pt idx="249">
                  <c:v>29444.859569077202</c:v>
                </c:pt>
                <c:pt idx="250">
                  <c:v>28721.850806488277</c:v>
                </c:pt>
                <c:pt idx="251">
                  <c:v>27996.130761039647</c:v>
                </c:pt>
                <c:pt idx="252">
                  <c:v>27267.689265420584</c:v>
                </c:pt>
                <c:pt idx="253">
                  <c:v>26536.516114192949</c:v>
                </c:pt>
                <c:pt idx="254">
                  <c:v>25802.60106364821</c:v>
                </c:pt>
                <c:pt idx="255">
                  <c:v>25065.93383166393</c:v>
                </c:pt>
                <c:pt idx="256">
                  <c:v>24326.504097559708</c:v>
                </c:pt>
                <c:pt idx="257">
                  <c:v>23584.301501952596</c:v>
                </c:pt>
                <c:pt idx="258">
                  <c:v>22839.315646611954</c:v>
                </c:pt>
                <c:pt idx="259">
                  <c:v>22091.536094313786</c:v>
                </c:pt>
                <c:pt idx="260">
                  <c:v>21340.952368694499</c:v>
                </c:pt>
                <c:pt idx="261">
                  <c:v>20587.55395410414</c:v>
                </c:pt>
                <c:pt idx="262">
                  <c:v>19831.330295459069</c:v>
                </c:pt>
                <c:pt idx="263">
                  <c:v>19072.27079809408</c:v>
                </c:pt>
                <c:pt idx="264">
                  <c:v>18310.364827613968</c:v>
                </c:pt>
                <c:pt idx="265">
                  <c:v>17545.601709744558</c:v>
                </c:pt>
                <c:pt idx="266">
                  <c:v>16777.970730183137</c:v>
                </c:pt>
                <c:pt idx="267">
                  <c:v>16007.461134448362</c:v>
                </c:pt>
                <c:pt idx="268">
                  <c:v>15234.062127729581</c:v>
                </c:pt>
                <c:pt idx="269">
                  <c:v>14457.762874735605</c:v>
                </c:pt>
                <c:pt idx="270">
                  <c:v>13678.5524995429</c:v>
                </c:pt>
                <c:pt idx="271">
                  <c:v>12896.420085443224</c:v>
                </c:pt>
                <c:pt idx="272">
                  <c:v>12111.354674790673</c:v>
                </c:pt>
                <c:pt idx="273">
                  <c:v>11323.345268848176</c:v>
                </c:pt>
                <c:pt idx="274">
                  <c:v>10532.380827633395</c:v>
                </c:pt>
                <c:pt idx="275">
                  <c:v>9738.4502697640582</c:v>
                </c:pt>
                <c:pt idx="276">
                  <c:v>8941.5424723027118</c:v>
                </c:pt>
                <c:pt idx="277">
                  <c:v>8141.6462706008842</c:v>
                </c:pt>
                <c:pt idx="278">
                  <c:v>7338.7504581426756</c:v>
                </c:pt>
                <c:pt idx="279">
                  <c:v>6532.843786387748</c:v>
                </c:pt>
                <c:pt idx="280">
                  <c:v>5723.9149646137394</c:v>
                </c:pt>
                <c:pt idx="281">
                  <c:v>4911.9526597580789</c:v>
                </c:pt>
                <c:pt idx="282">
                  <c:v>4096.9454962592099</c:v>
                </c:pt>
                <c:pt idx="283">
                  <c:v>3278.8820558972197</c:v>
                </c:pt>
                <c:pt idx="284">
                  <c:v>2457.7508776338718</c:v>
                </c:pt>
                <c:pt idx="285">
                  <c:v>1633.5404574520367</c:v>
                </c:pt>
                <c:pt idx="286">
                  <c:v>806.23924819451952</c:v>
                </c:pt>
                <c:pt idx="287">
                  <c:v>-24.164340597713249</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yVal>
          <c:smooth val="1"/>
          <c:extLst>
            <c:ext xmlns:c16="http://schemas.microsoft.com/office/drawing/2014/chart" uri="{C3380CC4-5D6E-409C-BE32-E72D297353CC}">
              <c16:uniqueId val="{00000005-3E0D-4A70-8956-C1B639FA349C}"/>
            </c:ext>
          </c:extLst>
        </c:ser>
        <c:ser>
          <c:idx val="3"/>
          <c:order val="3"/>
          <c:tx>
            <c:strRef>
              <c:f>'Amortization Schedule'!$AJ$6</c:f>
              <c:strCache>
                <c:ptCount val="1"/>
                <c:pt idx="0">
                  <c:v>Actual</c:v>
                </c:pt>
              </c:strCache>
            </c:strRef>
          </c:tx>
          <c:spPr>
            <a:ln w="22225" cap="rnd">
              <a:solidFill>
                <a:schemeClr val="accent4"/>
              </a:solidFill>
              <a:prstDash val="dash"/>
            </a:ln>
            <a:effectLst>
              <a:glow rad="139700">
                <a:schemeClr val="accent4">
                  <a:satMod val="175000"/>
                  <a:alpha val="14000"/>
                </a:schemeClr>
              </a:glow>
            </a:effectLst>
          </c:spPr>
          <c:marker>
            <c:symbol val="circle"/>
            <c:size val="3"/>
            <c:spPr>
              <a:solidFill>
                <a:schemeClr val="accent4">
                  <a:lumMod val="60000"/>
                  <a:lumOff val="40000"/>
                </a:schemeClr>
              </a:solidFill>
              <a:ln>
                <a:noFill/>
                <a:prstDash val="dash"/>
              </a:ln>
              <a:effectLst>
                <a:glow rad="63500">
                  <a:schemeClr val="accent4">
                    <a:satMod val="175000"/>
                    <a:alpha val="25000"/>
                  </a:schemeClr>
                </a:glow>
              </a:effectLst>
            </c:spPr>
          </c:marker>
          <c:xVal>
            <c:numRef>
              <c:f>'Amortization Schedule'!$AJ$8:$AJ$9</c:f>
              <c:numCache>
                <c:formatCode>General</c:formatCode>
                <c:ptCount val="2"/>
                <c:pt idx="0">
                  <c:v>0</c:v>
                </c:pt>
                <c:pt idx="1">
                  <c:v>0</c:v>
                </c:pt>
              </c:numCache>
            </c:numRef>
          </c:xVal>
          <c:yVal>
            <c:numRef>
              <c:f>'Amortization Schedule'!$AK$8:$AK$9</c:f>
              <c:numCache>
                <c:formatCode>General</c:formatCode>
                <c:ptCount val="2"/>
                <c:pt idx="0">
                  <c:v>0</c:v>
                </c:pt>
                <c:pt idx="1">
                  <c:v>144750</c:v>
                </c:pt>
              </c:numCache>
            </c:numRef>
          </c:yVal>
          <c:smooth val="1"/>
          <c:extLst>
            <c:ext xmlns:c16="http://schemas.microsoft.com/office/drawing/2014/chart" uri="{C3380CC4-5D6E-409C-BE32-E72D297353CC}">
              <c16:uniqueId val="{00000006-3E0D-4A70-8956-C1B639FA349C}"/>
            </c:ext>
          </c:extLst>
        </c:ser>
        <c:ser>
          <c:idx val="4"/>
          <c:order val="4"/>
          <c:tx>
            <c:strRef>
              <c:f>'Amortization Schedule'!$AA$18</c:f>
              <c:strCache>
                <c:ptCount val="1"/>
                <c:pt idx="0">
                  <c:v>Balance</c:v>
                </c:pt>
              </c:strCache>
            </c:strRef>
          </c:tx>
          <c:spPr>
            <a:ln w="22225" cap="rnd">
              <a:solidFill>
                <a:schemeClr val="accent5"/>
              </a:solidFill>
            </a:ln>
            <a:effectLst>
              <a:glow rad="139700">
                <a:schemeClr val="accent5">
                  <a:satMod val="175000"/>
                  <a:alpha val="14000"/>
                </a:schemeClr>
              </a:glow>
            </a:effectLst>
          </c:spPr>
          <c:marker>
            <c:symbol val="circle"/>
            <c:size val="3"/>
            <c:spPr>
              <a:solidFill>
                <a:srgbClr val="4DC76D"/>
              </a:solidFill>
              <a:ln>
                <a:noFill/>
              </a:ln>
              <a:effectLst/>
            </c:spPr>
          </c:marker>
          <c:xVal>
            <c:numRef>
              <c:f>'Amortization Schedule'!$D$19:$D$379</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xVal>
          <c:yVal>
            <c:numRef>
              <c:f>'Amortization Schedule'!$AA$19:$AA$379</c:f>
              <c:numCache>
                <c:formatCode>_("$"* #,##0.00_);_("$"* \(#,##0.00\);_("$"* "-"??_);_(@_)</c:formatCode>
                <c:ptCount val="361"/>
                <c:pt idx="0" formatCode="_(* #,##0.00_);_(* \(#,##0.00\);_(* &quot;-&quot;??_);_(@_)">
                  <c:v>144750</c:v>
                </c:pt>
                <c:pt idx="1">
                  <c:v>144409.38551402703</c:v>
                </c:pt>
                <c:pt idx="2">
                  <c:v>144067.49372373166</c:v>
                </c:pt>
                <c:pt idx="3">
                  <c:v>143724.31983922271</c:v>
                </c:pt>
                <c:pt idx="4">
                  <c:v>143379.85905264682</c:v>
                </c:pt>
                <c:pt idx="5">
                  <c:v>143034.10653812127</c:v>
                </c:pt>
                <c:pt idx="6">
                  <c:v>142687.05745166627</c:v>
                </c:pt>
                <c:pt idx="7">
                  <c:v>142338.70693113707</c:v>
                </c:pt>
                <c:pt idx="8">
                  <c:v>141989.05009615587</c:v>
                </c:pt>
                <c:pt idx="9">
                  <c:v>141638.08204804349</c:v>
                </c:pt>
                <c:pt idx="10">
                  <c:v>141285.79786975071</c:v>
                </c:pt>
                <c:pt idx="11">
                  <c:v>140932.19262578932</c:v>
                </c:pt>
                <c:pt idx="12">
                  <c:v>140577.26136216306</c:v>
                </c:pt>
                <c:pt idx="13">
                  <c:v>140220.9991062982</c:v>
                </c:pt>
                <c:pt idx="14">
                  <c:v>139863.40086697385</c:v>
                </c:pt>
                <c:pt idx="15">
                  <c:v>139504.46163425205</c:v>
                </c:pt>
                <c:pt idx="16">
                  <c:v>139144.17637940752</c:v>
                </c:pt>
                <c:pt idx="17">
                  <c:v>138782.54005485735</c:v>
                </c:pt>
                <c:pt idx="18">
                  <c:v>138419.54759409011</c:v>
                </c:pt>
                <c:pt idx="19">
                  <c:v>138055.19391159498</c:v>
                </c:pt>
                <c:pt idx="20">
                  <c:v>137689.47390279049</c:v>
                </c:pt>
                <c:pt idx="21">
                  <c:v>137322.38244395299</c:v>
                </c:pt>
                <c:pt idx="22">
                  <c:v>136953.91439214486</c:v>
                </c:pt>
                <c:pt idx="23">
                  <c:v>136584.06458514245</c:v>
                </c:pt>
                <c:pt idx="24">
                  <c:v>136212.82784136376</c:v>
                </c:pt>
                <c:pt idx="25">
                  <c:v>135840.1989597959</c:v>
                </c:pt>
                <c:pt idx="26">
                  <c:v>135466.17271992218</c:v>
                </c:pt>
                <c:pt idx="27">
                  <c:v>135090.74388164893</c:v>
                </c:pt>
                <c:pt idx="28">
                  <c:v>134713.90718523215</c:v>
                </c:pt>
                <c:pt idx="29">
                  <c:v>134335.65735120382</c:v>
                </c:pt>
                <c:pt idx="30">
                  <c:v>133955.98908029788</c:v>
                </c:pt>
                <c:pt idx="31">
                  <c:v>133574.89705337604</c:v>
                </c:pt>
                <c:pt idx="32">
                  <c:v>133192.37593135325</c:v>
                </c:pt>
                <c:pt idx="33">
                  <c:v>132808.42035512286</c:v>
                </c:pt>
                <c:pt idx="34">
                  <c:v>132423.02494548159</c:v>
                </c:pt>
                <c:pt idx="35">
                  <c:v>132036.18430305418</c:v>
                </c:pt>
                <c:pt idx="36">
                  <c:v>131647.89300821768</c:v>
                </c:pt>
                <c:pt idx="37">
                  <c:v>131258.14562102553</c:v>
                </c:pt>
                <c:pt idx="38">
                  <c:v>130866.93668113141</c:v>
                </c:pt>
                <c:pt idx="39">
                  <c:v>130474.26070771269</c:v>
                </c:pt>
                <c:pt idx="40">
                  <c:v>130080.11219939365</c:v>
                </c:pt>
                <c:pt idx="41">
                  <c:v>129684.48563416842</c:v>
                </c:pt>
                <c:pt idx="42">
                  <c:v>129287.3754693236</c:v>
                </c:pt>
                <c:pt idx="43">
                  <c:v>128888.77614136059</c:v>
                </c:pt>
                <c:pt idx="44">
                  <c:v>128488.68206591773</c:v>
                </c:pt>
                <c:pt idx="45">
                  <c:v>128087.08763769196</c:v>
                </c:pt>
                <c:pt idx="46">
                  <c:v>127683.98723036035</c:v>
                </c:pt>
                <c:pt idx="47">
                  <c:v>127279.37519650123</c:v>
                </c:pt>
                <c:pt idx="48">
                  <c:v>126873.24586751516</c:v>
                </c:pt>
                <c:pt idx="49">
                  <c:v>126465.59355354538</c:v>
                </c:pt>
                <c:pt idx="50">
                  <c:v>126056.41254339821</c:v>
                </c:pt>
                <c:pt idx="51">
                  <c:v>125645.69710446299</c:v>
                </c:pt>
                <c:pt idx="52">
                  <c:v>125233.44148263177</c:v>
                </c:pt>
                <c:pt idx="53">
                  <c:v>124819.63990221867</c:v>
                </c:pt>
                <c:pt idx="54">
                  <c:v>124404.28656587903</c:v>
                </c:pt>
                <c:pt idx="55">
                  <c:v>123987.37565452811</c:v>
                </c:pt>
                <c:pt idx="56">
                  <c:v>123568.90132725962</c:v>
                </c:pt>
                <c:pt idx="57">
                  <c:v>123148.85772126388</c:v>
                </c:pt>
                <c:pt idx="58">
                  <c:v>122727.23895174566</c:v>
                </c:pt>
                <c:pt idx="59">
                  <c:v>122304.03911184175</c:v>
                </c:pt>
                <c:pt idx="60">
                  <c:v>121879.25227253819</c:v>
                </c:pt>
                <c:pt idx="61">
                  <c:v>121452.87248258725</c:v>
                </c:pt>
                <c:pt idx="62">
                  <c:v>121024.89376842399</c:v>
                </c:pt>
                <c:pt idx="63">
                  <c:v>120595.31013408263</c:v>
                </c:pt>
                <c:pt idx="64">
                  <c:v>120164.11556111247</c:v>
                </c:pt>
                <c:pt idx="65">
                  <c:v>119731.30400849368</c:v>
                </c:pt>
                <c:pt idx="66">
                  <c:v>119296.86941255257</c:v>
                </c:pt>
                <c:pt idx="67">
                  <c:v>118860.80568687667</c:v>
                </c:pt>
                <c:pt idx="68">
                  <c:v>118423.1067222295</c:v>
                </c:pt>
                <c:pt idx="69">
                  <c:v>117983.76638646489</c:v>
                </c:pt>
                <c:pt idx="70">
                  <c:v>117542.77852444118</c:v>
                </c:pt>
                <c:pt idx="71">
                  <c:v>117100.13695793487</c:v>
                </c:pt>
                <c:pt idx="72">
                  <c:v>116655.83548555415</c:v>
                </c:pt>
                <c:pt idx="73">
                  <c:v>116209.86788265202</c:v>
                </c:pt>
                <c:pt idx="74">
                  <c:v>115762.22790123901</c:v>
                </c:pt>
                <c:pt idx="75">
                  <c:v>115312.9092698957</c:v>
                </c:pt>
                <c:pt idx="76">
                  <c:v>114861.90569368484</c:v>
                </c:pt>
                <c:pt idx="77">
                  <c:v>114409.21085406319</c:v>
                </c:pt>
                <c:pt idx="78">
                  <c:v>113954.81840879297</c:v>
                </c:pt>
                <c:pt idx="79">
                  <c:v>113498.72199185297</c:v>
                </c:pt>
                <c:pt idx="80">
                  <c:v>113040.91521334946</c:v>
                </c:pt>
                <c:pt idx="81">
                  <c:v>112581.39165942656</c:v>
                </c:pt>
                <c:pt idx="82">
                  <c:v>112120.14489217645</c:v>
                </c:pt>
                <c:pt idx="83">
                  <c:v>111657.16844954915</c:v>
                </c:pt>
                <c:pt idx="84">
                  <c:v>111192.455845262</c:v>
                </c:pt>
                <c:pt idx="85">
                  <c:v>110726.00056870877</c:v>
                </c:pt>
                <c:pt idx="86">
                  <c:v>110257.79608486846</c:v>
                </c:pt>
                <c:pt idx="87">
                  <c:v>109787.83583421375</c:v>
                </c:pt>
                <c:pt idx="88">
                  <c:v>109316.11323261909</c:v>
                </c:pt>
                <c:pt idx="89">
                  <c:v>108842.62167126844</c:v>
                </c:pt>
                <c:pt idx="90">
                  <c:v>108367.35451656273</c:v>
                </c:pt>
                <c:pt idx="91">
                  <c:v>107890.30511002688</c:v>
                </c:pt>
                <c:pt idx="92">
                  <c:v>107411.46676821652</c:v>
                </c:pt>
                <c:pt idx="93">
                  <c:v>106930.83278262436</c:v>
                </c:pt>
                <c:pt idx="94">
                  <c:v>106448.39641958624</c:v>
                </c:pt>
                <c:pt idx="95">
                  <c:v>105964.15092018672</c:v>
                </c:pt>
                <c:pt idx="96">
                  <c:v>105478.08950016445</c:v>
                </c:pt>
                <c:pt idx="97">
                  <c:v>104990.2053498171</c:v>
                </c:pt>
                <c:pt idx="98">
                  <c:v>104500.49163390596</c:v>
                </c:pt>
                <c:pt idx="99">
                  <c:v>104008.94149156014</c:v>
                </c:pt>
                <c:pt idx="100">
                  <c:v>103515.54803618052</c:v>
                </c:pt>
                <c:pt idx="101">
                  <c:v>103020.30435534324</c:v>
                </c:pt>
                <c:pt idx="102">
                  <c:v>102523.20351070281</c:v>
                </c:pt>
                <c:pt idx="103">
                  <c:v>102024.23853789498</c:v>
                </c:pt>
                <c:pt idx="104">
                  <c:v>101523.40244643913</c:v>
                </c:pt>
                <c:pt idx="105">
                  <c:v>101020.68821964032</c:v>
                </c:pt>
                <c:pt idx="106">
                  <c:v>100516.088814491</c:v>
                </c:pt>
                <c:pt idx="107">
                  <c:v>100009.59716157238</c:v>
                </c:pt>
                <c:pt idx="108">
                  <c:v>99501.206164955322</c:v>
                </c:pt>
                <c:pt idx="109">
                  <c:v>98990.908702100947</c:v>
                </c:pt>
                <c:pt idx="110">
                  <c:v>98478.697623760861</c:v>
                </c:pt>
                <c:pt idx="111">
                  <c:v>97964.565753877003</c:v>
                </c:pt>
                <c:pt idx="112">
                  <c:v>97448.505889481079</c:v>
                </c:pt>
                <c:pt idx="113">
                  <c:v>96930.510800593678</c:v>
                </c:pt>
                <c:pt idx="114">
                  <c:v>96410.573230122944</c:v>
                </c:pt>
                <c:pt idx="115">
                  <c:v>95888.685893762944</c:v>
                </c:pt>
                <c:pt idx="116">
                  <c:v>95364.841479891591</c:v>
                </c:pt>
                <c:pt idx="117">
                  <c:v>94839.032649468223</c:v>
                </c:pt>
                <c:pt idx="118">
                  <c:v>94311.252035930767</c:v>
                </c:pt>
                <c:pt idx="119">
                  <c:v>93781.492245092551</c:v>
                </c:pt>
                <c:pt idx="120">
                  <c:v>93249.74585503868</c:v>
                </c:pt>
                <c:pt idx="121">
                  <c:v>92716.005416022119</c:v>
                </c:pt>
                <c:pt idx="122">
                  <c:v>92180.263450359242</c:v>
                </c:pt>
                <c:pt idx="123">
                  <c:v>91642.512452325129</c:v>
                </c:pt>
                <c:pt idx="124">
                  <c:v>91102.744888048386</c:v>
                </c:pt>
                <c:pt idx="125">
                  <c:v>90560.9531954056</c:v>
                </c:pt>
                <c:pt idx="126">
                  <c:v>90017.129783915414</c:v>
                </c:pt>
                <c:pt idx="127">
                  <c:v>89471.267034632139</c:v>
                </c:pt>
                <c:pt idx="128">
                  <c:v>88923.357300039046</c:v>
                </c:pt>
                <c:pt idx="129">
                  <c:v>88373.392903941232</c:v>
                </c:pt>
                <c:pt idx="130">
                  <c:v>87821.366141358056</c:v>
                </c:pt>
                <c:pt idx="131">
                  <c:v>87267.269278415188</c:v>
                </c:pt>
                <c:pt idx="132">
                  <c:v>86711.094552236289</c:v>
                </c:pt>
                <c:pt idx="133">
                  <c:v>86152.83417083422</c:v>
                </c:pt>
                <c:pt idx="134">
                  <c:v>85592.480313001884</c:v>
                </c:pt>
                <c:pt idx="135">
                  <c:v>85030.025128202673</c:v>
                </c:pt>
                <c:pt idx="136">
                  <c:v>84465.460736460474</c:v>
                </c:pt>
                <c:pt idx="137">
                  <c:v>83898.779228249245</c:v>
                </c:pt>
                <c:pt idx="138">
                  <c:v>83329.972664382221</c:v>
                </c:pt>
                <c:pt idx="139">
                  <c:v>82759.03307590069</c:v>
                </c:pt>
                <c:pt idx="140">
                  <c:v>82185.952463962356</c:v>
                </c:pt>
                <c:pt idx="141">
                  <c:v>81610.72279972925</c:v>
                </c:pt>
                <c:pt idx="142">
                  <c:v>81033.336024255274</c:v>
                </c:pt>
                <c:pt idx="143">
                  <c:v>80453.784048373273</c:v>
                </c:pt>
                <c:pt idx="144">
                  <c:v>79872.05875258171</c:v>
                </c:pt>
                <c:pt idx="145">
                  <c:v>79288.151986930927</c:v>
                </c:pt>
                <c:pt idx="146">
                  <c:v>78702.055570908953</c:v>
                </c:pt>
                <c:pt idx="147">
                  <c:v>78113.761293326897</c:v>
                </c:pt>
                <c:pt idx="148">
                  <c:v>77523.260912203914</c:v>
                </c:pt>
                <c:pt idx="149">
                  <c:v>76930.546154651718</c:v>
                </c:pt>
                <c:pt idx="150">
                  <c:v>76335.608716758696</c:v>
                </c:pt>
                <c:pt idx="151">
                  <c:v>75738.440263473574</c:v>
                </c:pt>
                <c:pt idx="152">
                  <c:v>75139.032428488645</c:v>
                </c:pt>
                <c:pt idx="153">
                  <c:v>74537.376814122515</c:v>
                </c:pt>
                <c:pt idx="154">
                  <c:v>73933.46499120252</c:v>
                </c:pt>
                <c:pt idx="155">
                  <c:v>73327.288498946567</c:v>
                </c:pt>
                <c:pt idx="156">
                  <c:v>72718.838844844649</c:v>
                </c:pt>
                <c:pt idx="157">
                  <c:v>72108.107504539861</c:v>
                </c:pt>
                <c:pt idx="158">
                  <c:v>71495.085921708916</c:v>
                </c:pt>
                <c:pt idx="159">
                  <c:v>70879.765507942357</c:v>
                </c:pt>
                <c:pt idx="160">
                  <c:v>70262.137642624177</c:v>
                </c:pt>
                <c:pt idx="161">
                  <c:v>69642.19367281106</c:v>
                </c:pt>
                <c:pt idx="162">
                  <c:v>69019.924913111143</c:v>
                </c:pt>
                <c:pt idx="163">
                  <c:v>68395.322645562352</c:v>
                </c:pt>
                <c:pt idx="164">
                  <c:v>67768.378119510249</c:v>
                </c:pt>
                <c:pt idx="165">
                  <c:v>67139.082551485451</c:v>
                </c:pt>
                <c:pt idx="166">
                  <c:v>66507.427125080561</c:v>
                </c:pt>
                <c:pt idx="167">
                  <c:v>65873.402990826653</c:v>
                </c:pt>
                <c:pt idx="168">
                  <c:v>65237.001266069288</c:v>
                </c:pt>
                <c:pt idx="169">
                  <c:v>64598.213034844084</c:v>
                </c:pt>
                <c:pt idx="170">
                  <c:v>63957.029347751784</c:v>
                </c:pt>
                <c:pt idx="171">
                  <c:v>63313.441221832894</c:v>
                </c:pt>
                <c:pt idx="172">
                  <c:v>62667.439640441808</c:v>
                </c:pt>
                <c:pt idx="173">
                  <c:v>62019.015553120502</c:v>
                </c:pt>
                <c:pt idx="174">
                  <c:v>61368.159875471742</c:v>
                </c:pt>
                <c:pt idx="175">
                  <c:v>60714.863489031799</c:v>
                </c:pt>
                <c:pt idx="176">
                  <c:v>60059.117241142703</c:v>
                </c:pt>
                <c:pt idx="177">
                  <c:v>59400.911944824024</c:v>
                </c:pt>
                <c:pt idx="178">
                  <c:v>58740.23837864415</c:v>
                </c:pt>
                <c:pt idx="179">
                  <c:v>58077.087286591101</c:v>
                </c:pt>
                <c:pt idx="180">
                  <c:v>57411.449377942852</c:v>
                </c:pt>
                <c:pt idx="181">
                  <c:v>56743.315327137178</c:v>
                </c:pt>
                <c:pt idx="182">
                  <c:v>56072.675773640978</c:v>
                </c:pt>
                <c:pt idx="183">
                  <c:v>55399.521321819171</c:v>
                </c:pt>
                <c:pt idx="184">
                  <c:v>54723.842540803031</c:v>
                </c:pt>
                <c:pt idx="185">
                  <c:v>54045.629964358079</c:v>
                </c:pt>
                <c:pt idx="186">
                  <c:v>53364.874090751458</c:v>
                </c:pt>
                <c:pt idx="187">
                  <c:v>52681.565382618814</c:v>
                </c:pt>
                <c:pt idx="188">
                  <c:v>51995.694266830673</c:v>
                </c:pt>
                <c:pt idx="189">
                  <c:v>51307.251134358325</c:v>
                </c:pt>
                <c:pt idx="190">
                  <c:v>50616.226340139205</c:v>
                </c:pt>
                <c:pt idx="191">
                  <c:v>49922.610202941767</c:v>
                </c:pt>
                <c:pt idx="192">
                  <c:v>49226.393005229838</c:v>
                </c:pt>
                <c:pt idx="193">
                  <c:v>48527.564993026484</c:v>
                </c:pt>
                <c:pt idx="194">
                  <c:v>47826.116375777368</c:v>
                </c:pt>
                <c:pt idx="195">
                  <c:v>47122.037326213569</c:v>
                </c:pt>
                <c:pt idx="196">
                  <c:v>46415.317980213906</c:v>
                </c:pt>
                <c:pt idx="197">
                  <c:v>45705.948436666746</c:v>
                </c:pt>
                <c:pt idx="198">
                  <c:v>44993.918757331281</c:v>
                </c:pt>
                <c:pt idx="199">
                  <c:v>44279.21896669831</c:v>
                </c:pt>
                <c:pt idx="200">
                  <c:v>43561.839051850468</c:v>
                </c:pt>
                <c:pt idx="201">
                  <c:v>42841.768962321941</c:v>
                </c:pt>
                <c:pt idx="202">
                  <c:v>42118.998609957685</c:v>
                </c:pt>
                <c:pt idx="203">
                  <c:v>41393.517868772062</c:v>
                </c:pt>
                <c:pt idx="204">
                  <c:v>40665.316574806995</c:v>
                </c:pt>
                <c:pt idx="205">
                  <c:v>39934.384525989561</c:v>
                </c:pt>
                <c:pt idx="206">
                  <c:v>39200.711481989056</c:v>
                </c:pt>
                <c:pt idx="207">
                  <c:v>38464.287164073554</c:v>
                </c:pt>
                <c:pt idx="208">
                  <c:v>37725.10125496587</c:v>
                </c:pt>
                <c:pt idx="209">
                  <c:v>36983.143398699031</c:v>
                </c:pt>
                <c:pt idx="210">
                  <c:v>36238.403200471192</c:v>
                </c:pt>
                <c:pt idx="211">
                  <c:v>35490.870226499996</c:v>
                </c:pt>
                <c:pt idx="212">
                  <c:v>34740.534003876412</c:v>
                </c:pt>
                <c:pt idx="213">
                  <c:v>33987.384020417987</c:v>
                </c:pt>
                <c:pt idx="214">
                  <c:v>33231.409724521589</c:v>
                </c:pt>
                <c:pt idx="215">
                  <c:v>32472.600525015583</c:v>
                </c:pt>
                <c:pt idx="216">
                  <c:v>31710.945791011429</c:v>
                </c:pt>
                <c:pt idx="217">
                  <c:v>30946.434851754759</c:v>
                </c:pt>
                <c:pt idx="218">
                  <c:v>30179.056996475876</c:v>
                </c:pt>
                <c:pt idx="219">
                  <c:v>29408.801474239699</c:v>
                </c:pt>
                <c:pt idx="220">
                  <c:v>28635.657493795137</c:v>
                </c:pt>
                <c:pt idx="221">
                  <c:v>27859.614223423905</c:v>
                </c:pt>
                <c:pt idx="222">
                  <c:v>27080.660790788781</c:v>
                </c:pt>
                <c:pt idx="223">
                  <c:v>26298.786282781275</c:v>
                </c:pt>
                <c:pt idx="224">
                  <c:v>25513.979745368742</c:v>
                </c:pt>
                <c:pt idx="225">
                  <c:v>24726.230183440912</c:v>
                </c:pt>
                <c:pt idx="226">
                  <c:v>23935.526560655853</c:v>
                </c:pt>
                <c:pt idx="227">
                  <c:v>23141.85779928535</c:v>
                </c:pt>
                <c:pt idx="228">
                  <c:v>22345.212780059708</c:v>
                </c:pt>
                <c:pt idx="229">
                  <c:v>21545.58034201197</c:v>
                </c:pt>
                <c:pt idx="230">
                  <c:v>20742.949282321551</c:v>
                </c:pt>
                <c:pt idx="231">
                  <c:v>19937.308356157297</c:v>
                </c:pt>
                <c:pt idx="232">
                  <c:v>19128.646276519925</c:v>
                </c:pt>
                <c:pt idx="233">
                  <c:v>18316.951714083913</c:v>
                </c:pt>
                <c:pt idx="234">
                  <c:v>17502.213297038765</c:v>
                </c:pt>
                <c:pt idx="235">
                  <c:v>16684.419610929697</c:v>
                </c:pt>
                <c:pt idx="236">
                  <c:v>15863.559198497722</c:v>
                </c:pt>
                <c:pt idx="237">
                  <c:v>15039.620559519126</c:v>
                </c:pt>
                <c:pt idx="238">
                  <c:v>14212.592150644361</c:v>
                </c:pt>
                <c:pt idx="239">
                  <c:v>13382.462385236315</c:v>
                </c:pt>
                <c:pt idx="240">
                  <c:v>12549.219633207989</c:v>
                </c:pt>
                <c:pt idx="241">
                  <c:v>11712.852220859557</c:v>
                </c:pt>
                <c:pt idx="242">
                  <c:v>10873.348430714817</c:v>
                </c:pt>
                <c:pt idx="243">
                  <c:v>10030.696501357035</c:v>
                </c:pt>
                <c:pt idx="244">
                  <c:v>9184.8846272641622</c:v>
                </c:pt>
                <c:pt idx="245">
                  <c:v>8335.9009586434404</c:v>
                </c:pt>
                <c:pt idx="246">
                  <c:v>7483.7336012653914</c:v>
                </c:pt>
                <c:pt idx="247">
                  <c:v>6628.3706162971739</c:v>
                </c:pt>
                <c:pt idx="248">
                  <c:v>5769.8000201353261</c:v>
                </c:pt>
                <c:pt idx="249">
                  <c:v>4908.0097842378709</c:v>
                </c:pt>
                <c:pt idx="250">
                  <c:v>4042.9878349558003</c:v>
                </c:pt>
                <c:pt idx="251">
                  <c:v>3174.7220533639224</c:v>
                </c:pt>
                <c:pt idx="252">
                  <c:v>2303.2002750910751</c:v>
                </c:pt>
                <c:pt idx="253">
                  <c:v>1428.4102901497045</c:v>
                </c:pt>
                <c:pt idx="254">
                  <c:v>550.33984276480362</c:v>
                </c:pt>
                <c:pt idx="255">
                  <c:v>-150</c:v>
                </c:pt>
                <c:pt idx="256">
                  <c:v>598.01266062228626</c:v>
                </c:pt>
                <c:pt idx="257">
                  <c:v>1364.7256377601298</c:v>
                </c:pt>
                <c:pt idx="258">
                  <c:v>2150.6064393264191</c:v>
                </c:pt>
                <c:pt idx="259">
                  <c:v>2956.1342609318663</c:v>
                </c:pt>
                <c:pt idx="260">
                  <c:v>3781.8002780774491</c:v>
                </c:pt>
                <c:pt idx="261">
                  <c:v>4628.1079456516718</c:v>
                </c:pt>
                <c:pt idx="262">
                  <c:v>5495.5733049152495</c:v>
                </c:pt>
                <c:pt idx="263">
                  <c:v>6384.725298160417</c:v>
                </c:pt>
                <c:pt idx="264">
                  <c:v>7296.1060912367138</c:v>
                </c:pt>
                <c:pt idx="265">
                  <c:v>8230.2714041399176</c:v>
                </c:pt>
                <c:pt idx="266">
                  <c:v>9187.7908498657034</c:v>
                </c:pt>
                <c:pt idx="267">
                  <c:v>10169.248281734634</c:v>
                </c:pt>
                <c:pt idx="268">
                  <c:v>11175.242149400287</c:v>
                </c:pt>
                <c:pt idx="269">
                  <c:v>12206.385863757581</c:v>
                </c:pt>
                <c:pt idx="270">
                  <c:v>13263.308170973807</c:v>
                </c:pt>
                <c:pt idx="271">
                  <c:v>14346.653535870439</c:v>
                </c:pt>
                <c:pt idx="272">
                  <c:v>15457.082534889487</c:v>
                </c:pt>
                <c:pt idx="273">
                  <c:v>16595.272258884012</c:v>
                </c:pt>
                <c:pt idx="274">
                  <c:v>17761.916725978397</c:v>
                </c:pt>
                <c:pt idx="275">
                  <c:v>18957.727304750144</c:v>
                </c:pt>
                <c:pt idx="276">
                  <c:v>20183.433147991182</c:v>
                </c:pt>
                <c:pt idx="277">
                  <c:v>21439.781637313245</c:v>
                </c:pt>
                <c:pt idx="278">
                  <c:v>22727.53883886836</c:v>
                </c:pt>
                <c:pt idx="279">
                  <c:v>24047.489970462353</c:v>
                </c:pt>
                <c:pt idx="280">
                  <c:v>25400.439880346195</c:v>
                </c:pt>
                <c:pt idx="281">
                  <c:v>26787.213537977135</c:v>
                </c:pt>
                <c:pt idx="282">
                  <c:v>28208.65653704885</c:v>
                </c:pt>
                <c:pt idx="283">
                  <c:v>29665.635611097357</c:v>
                </c:pt>
                <c:pt idx="284">
                  <c:v>31159.039161997076</c:v>
                </c:pt>
                <c:pt idx="285">
                  <c:v>32689.777801669286</c:v>
                </c:pt>
                <c:pt idx="286">
                  <c:v>34258.784907333305</c:v>
                </c:pt>
                <c:pt idx="287">
                  <c:v>35867.017190638922</c:v>
                </c:pt>
                <c:pt idx="288">
                  <c:v>37515.455281027178</c:v>
                </c:pt>
                <c:pt idx="289">
                  <c:v>39205.104323675143</c:v>
                </c:pt>
                <c:pt idx="290">
                  <c:v>40936.99459238931</c:v>
                </c:pt>
                <c:pt idx="291">
                  <c:v>42712.182117821329</c:v>
                </c:pt>
                <c:pt idx="292">
                  <c:v>44531.749331389146</c:v>
                </c:pt>
                <c:pt idx="293">
                  <c:v>46396.805725296159</c:v>
                </c:pt>
                <c:pt idx="294">
                  <c:v>48308.488529050846</c:v>
                </c:pt>
                <c:pt idx="295">
                  <c:v>50267.963402899404</c:v>
                </c:pt>
                <c:pt idx="296">
                  <c:v>52276.425148594171</c:v>
                </c:pt>
                <c:pt idx="297">
                  <c:v>54335.098437931309</c:v>
                </c:pt>
                <c:pt idx="298">
                  <c:v>56445.238559501879</c:v>
                </c:pt>
                <c:pt idx="299">
                  <c:v>58608.13218411171</c:v>
                </c:pt>
                <c:pt idx="300">
                  <c:v>60825.098149336787</c:v>
                </c:pt>
                <c:pt idx="301">
                  <c:v>63097.488263692489</c:v>
                </c:pt>
                <c:pt idx="302">
                  <c:v>65426.688130907089</c:v>
                </c:pt>
                <c:pt idx="303">
                  <c:v>67814.117994802058</c:v>
                </c:pt>
                <c:pt idx="304">
                  <c:v>70261.233605294401</c:v>
                </c:pt>
                <c:pt idx="305">
                  <c:v>72769.527106049049</c:v>
                </c:pt>
                <c:pt idx="306">
                  <c:v>75340.527944322574</c:v>
                </c:pt>
                <c:pt idx="307">
                  <c:v>77975.803803552932</c:v>
                </c:pt>
                <c:pt idx="308">
                  <c:v>80676.961559264048</c:v>
                </c:pt>
                <c:pt idx="309">
                  <c:v>83445.648258867936</c:v>
                </c:pt>
                <c:pt idx="310">
                  <c:v>86283.552125961927</c:v>
                </c:pt>
                <c:pt idx="311">
                  <c:v>89192.403589733265</c:v>
                </c:pt>
                <c:pt idx="312">
                  <c:v>92173.976340098889</c:v>
                </c:pt>
                <c:pt idx="313">
                  <c:v>95230.088409223652</c:v>
                </c:pt>
                <c:pt idx="314">
                  <c:v>98362.603280076539</c:v>
                </c:pt>
                <c:pt idx="315">
                  <c:v>101573.43102270074</c:v>
                </c:pt>
                <c:pt idx="316">
                  <c:v>104864.52945889055</c:v>
                </c:pt>
                <c:pt idx="317">
                  <c:v>108237.9053559851</c:v>
                </c:pt>
                <c:pt idx="318">
                  <c:v>111695.61565050702</c:v>
                </c:pt>
                <c:pt idx="319">
                  <c:v>115239.76870239199</c:v>
                </c:pt>
                <c:pt idx="320">
                  <c:v>118872.52558057407</c:v>
                </c:pt>
                <c:pt idx="321">
                  <c:v>122596.10138071072</c:v>
                </c:pt>
                <c:pt idx="322">
                  <c:v>126412.76657585078</c:v>
                </c:pt>
                <c:pt idx="323">
                  <c:v>130324.84840086933</c:v>
                </c:pt>
                <c:pt idx="324">
                  <c:v>134334.73227151335</c:v>
                </c:pt>
                <c:pt idx="325">
                  <c:v>138444.86323892348</c:v>
                </c:pt>
                <c:pt idx="326">
                  <c:v>142657.74748051885</c:v>
                </c:pt>
                <c:pt idx="327">
                  <c:v>146975.95382815413</c:v>
                </c:pt>
                <c:pt idx="328">
                  <c:v>151402.11533448027</c:v>
                </c:pt>
                <c:pt idx="329">
                  <c:v>155938.93087846457</c:v>
                </c:pt>
                <c:pt idx="330">
                  <c:v>160589.16681104849</c:v>
                </c:pt>
                <c:pt idx="331">
                  <c:v>165355.658641947</c:v>
                </c:pt>
                <c:pt idx="332">
                  <c:v>170241.31276861797</c:v>
                </c:pt>
                <c:pt idx="333">
                  <c:v>175249.10824845571</c:v>
                </c:pt>
                <c:pt idx="334">
                  <c:v>180382.0986152894</c:v>
                </c:pt>
                <c:pt idx="335">
                  <c:v>185643.41374129395</c:v>
                </c:pt>
                <c:pt idx="336">
                  <c:v>191036.26174544857</c:v>
                </c:pt>
                <c:pt idx="337">
                  <c:v>196563.93094970708</c:v>
                </c:pt>
                <c:pt idx="338">
                  <c:v>202229.79188407204</c:v>
                </c:pt>
                <c:pt idx="339">
                  <c:v>208037.29934179614</c:v>
                </c:pt>
                <c:pt idx="340">
                  <c:v>213989.99448596334</c:v>
                </c:pt>
                <c:pt idx="341">
                  <c:v>220091.50700873471</c:v>
                </c:pt>
                <c:pt idx="342">
                  <c:v>226345.55734457538</c:v>
                </c:pt>
                <c:pt idx="343">
                  <c:v>232755.95893881205</c:v>
                </c:pt>
                <c:pt idx="344">
                  <c:v>239326.62057290465</c:v>
                </c:pt>
                <c:pt idx="345">
                  <c:v>246061.54874784956</c:v>
                </c:pt>
                <c:pt idx="346">
                  <c:v>252964.85012716809</c:v>
                </c:pt>
                <c:pt idx="347">
                  <c:v>260040.73404096958</c:v>
                </c:pt>
                <c:pt idx="348">
                  <c:v>267293.51505261613</c:v>
                </c:pt>
                <c:pt idx="349">
                  <c:v>274727.61558955384</c:v>
                </c:pt>
                <c:pt idx="350">
                  <c:v>282347.56863991497</c:v>
                </c:pt>
                <c:pt idx="351">
                  <c:v>290158.02051653515</c:v>
                </c:pt>
                <c:pt idx="352">
                  <c:v>298163.7336900708</c:v>
                </c:pt>
                <c:pt idx="353">
                  <c:v>306369.58969294489</c:v>
                </c:pt>
                <c:pt idx="354">
                  <c:v>314780.59209589078</c:v>
                </c:pt>
                <c:pt idx="355">
                  <c:v>323401.86955891032</c:v>
                </c:pt>
                <c:pt idx="356">
                  <c:v>332238.67895850539</c:v>
                </c:pt>
                <c:pt idx="357">
                  <c:v>341296.40859309031</c:v>
                </c:pt>
                <c:pt idx="358">
                  <c:v>350580.58146853984</c:v>
                </c:pt>
                <c:pt idx="359">
                  <c:v>360096.85866587562</c:v>
                </c:pt>
                <c:pt idx="360">
                  <c:v>369851.04279314482</c:v>
                </c:pt>
              </c:numCache>
            </c:numRef>
          </c:yVal>
          <c:smooth val="1"/>
          <c:extLst>
            <c:ext xmlns:c16="http://schemas.microsoft.com/office/drawing/2014/chart" uri="{C3380CC4-5D6E-409C-BE32-E72D297353CC}">
              <c16:uniqueId val="{00000007-3E0D-4A70-8956-C1B639FA349C}"/>
            </c:ext>
          </c:extLst>
        </c:ser>
        <c:ser>
          <c:idx val="5"/>
          <c:order val="5"/>
          <c:tx>
            <c:strRef>
              <c:f>'Amortization Schedule'!$AM$6</c:f>
              <c:strCache>
                <c:ptCount val="1"/>
                <c:pt idx="0">
                  <c:v>Potential</c:v>
                </c:pt>
              </c:strCache>
            </c:strRef>
          </c:tx>
          <c:spPr>
            <a:ln w="22225" cap="rnd">
              <a:solidFill>
                <a:schemeClr val="accent6"/>
              </a:solidFill>
              <a:prstDash val="dash"/>
            </a:ln>
            <a:effectLst>
              <a:glow rad="139700">
                <a:schemeClr val="accent6">
                  <a:satMod val="175000"/>
                  <a:alpha val="14000"/>
                </a:schemeClr>
              </a:glow>
            </a:effectLst>
          </c:spPr>
          <c:marker>
            <c:symbol val="circle"/>
            <c:size val="3"/>
            <c:spPr>
              <a:solidFill>
                <a:schemeClr val="accent6">
                  <a:lumMod val="60000"/>
                  <a:lumOff val="40000"/>
                </a:schemeClr>
              </a:solidFill>
              <a:ln>
                <a:noFill/>
                <a:prstDash val="dash"/>
              </a:ln>
              <a:effectLst>
                <a:glow rad="63500">
                  <a:schemeClr val="accent6">
                    <a:satMod val="175000"/>
                    <a:alpha val="25000"/>
                  </a:schemeClr>
                </a:glow>
              </a:effectLst>
            </c:spPr>
          </c:marker>
          <c:xVal>
            <c:numRef>
              <c:f>'Amortization Schedule'!$AM$8:$AM$9</c:f>
              <c:numCache>
                <c:formatCode>General</c:formatCode>
                <c:ptCount val="2"/>
                <c:pt idx="0">
                  <c:v>0</c:v>
                </c:pt>
                <c:pt idx="1">
                  <c:v>0</c:v>
                </c:pt>
              </c:numCache>
            </c:numRef>
          </c:xVal>
          <c:yVal>
            <c:numRef>
              <c:f>'Amortization Schedule'!$AN$8:$AN$9</c:f>
              <c:numCache>
                <c:formatCode>General</c:formatCode>
                <c:ptCount val="2"/>
                <c:pt idx="0">
                  <c:v>0</c:v>
                </c:pt>
                <c:pt idx="1">
                  <c:v>144750</c:v>
                </c:pt>
              </c:numCache>
            </c:numRef>
          </c:yVal>
          <c:smooth val="1"/>
          <c:extLst>
            <c:ext xmlns:c16="http://schemas.microsoft.com/office/drawing/2014/chart" uri="{C3380CC4-5D6E-409C-BE32-E72D297353CC}">
              <c16:uniqueId val="{00000008-3E0D-4A70-8956-C1B639FA349C}"/>
            </c:ext>
          </c:extLst>
        </c:ser>
        <c:dLbls>
          <c:showLegendKey val="0"/>
          <c:showVal val="0"/>
          <c:showCatName val="0"/>
          <c:showSerName val="0"/>
          <c:showPercent val="0"/>
          <c:showBubbleSize val="0"/>
        </c:dLbls>
        <c:axId val="1657144288"/>
        <c:axId val="1657156256"/>
      </c:scatterChart>
      <c:valAx>
        <c:axId val="1657144288"/>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a:t>Month</a:t>
                </a:r>
              </a:p>
            </c:rich>
          </c:tx>
          <c:layout>
            <c:manualLayout>
              <c:xMode val="edge"/>
              <c:yMode val="edge"/>
              <c:x val="0.53221232539973506"/>
              <c:y val="0.90834031712382468"/>
            </c:manualLayout>
          </c:layout>
          <c:overlay val="0"/>
          <c:spPr>
            <a:noFill/>
            <a:ln>
              <a:noFill/>
            </a:ln>
            <a:effectLst/>
          </c:spPr>
        </c:title>
        <c:numFmt formatCode="General" sourceLinked="1"/>
        <c:majorTickMark val="none"/>
        <c:minorTickMark val="none"/>
        <c:tickLblPos val="nextTo"/>
        <c:spPr>
          <a:noFill/>
          <a:ln w="9525" cap="flat" cmpd="sng" algn="ctr">
            <a:solidFill>
              <a:schemeClr val="lt1">
                <a:lumMod val="50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1657156256"/>
        <c:crosses val="autoZero"/>
        <c:crossBetween val="midCat"/>
      </c:valAx>
      <c:valAx>
        <c:axId val="1657156256"/>
        <c:scaling>
          <c:orientation val="minMax"/>
          <c:max val="300000"/>
          <c:min val="0"/>
        </c:scaling>
        <c:delete val="0"/>
        <c:axPos val="l"/>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a:t>Dollars</a:t>
                </a:r>
              </a:p>
            </c:rich>
          </c:tx>
          <c:layout>
            <c:manualLayout>
              <c:xMode val="edge"/>
              <c:yMode val="edge"/>
              <c:x val="2.4652387880632485E-2"/>
              <c:y val="0.45018164567233865"/>
            </c:manualLayout>
          </c:layout>
          <c:overlay val="0"/>
          <c:spPr>
            <a:noFill/>
            <a:ln>
              <a:noFill/>
            </a:ln>
            <a:effectLst/>
          </c:spPr>
        </c:title>
        <c:numFmt formatCode="_(* #,##0.00_);_(* \(#,##0.00\);_(* &quot;-&quot;??_);_(@_)" sourceLinked="1"/>
        <c:majorTickMark val="none"/>
        <c:minorTickMark val="none"/>
        <c:tickLblPos val="nextTo"/>
        <c:spPr>
          <a:noFill/>
          <a:ln w="9525" cap="flat" cmpd="sng" algn="ctr">
            <a:solidFill>
              <a:schemeClr val="lt1">
                <a:lumMod val="50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1657144288"/>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solidFill>
            <a:schemeClr val="tx1"/>
          </a:solidFil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309227312978632E-2"/>
          <c:y val="9.3017161388549239E-3"/>
          <c:w val="0.57823299455314425"/>
          <c:h val="0.98417276894471595"/>
        </c:manualLayout>
      </c:layout>
      <c:pieChart>
        <c:varyColors val="1"/>
        <c:ser>
          <c:idx val="0"/>
          <c:order val="0"/>
          <c:tx>
            <c:strRef>
              <c:f>'Financial Snapshot'!$T$1</c:f>
              <c:strCache>
                <c:ptCount val="1"/>
                <c:pt idx="0">
                  <c:v>Expense Summary</c:v>
                </c:pt>
              </c:strCache>
            </c:strRef>
          </c:tx>
          <c:dPt>
            <c:idx val="0"/>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1-CC21-48DD-BE16-82B2A6997312}"/>
              </c:ext>
            </c:extLst>
          </c:dPt>
          <c:dPt>
            <c:idx val="1"/>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3-CC21-48DD-BE16-82B2A6997312}"/>
              </c:ext>
            </c:extLst>
          </c:dPt>
          <c:dPt>
            <c:idx val="2"/>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5-CC21-48DD-BE16-82B2A6997312}"/>
              </c:ext>
            </c:extLst>
          </c:dPt>
          <c:dPt>
            <c:idx val="3"/>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07-CC21-48DD-BE16-82B2A6997312}"/>
              </c:ext>
            </c:extLst>
          </c:dPt>
          <c:dPt>
            <c:idx val="4"/>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extLst>
              <c:ext xmlns:c16="http://schemas.microsoft.com/office/drawing/2014/chart" uri="{C3380CC4-5D6E-409C-BE32-E72D297353CC}">
                <c16:uniqueId val="{00000009-CC21-48DD-BE16-82B2A6997312}"/>
              </c:ext>
            </c:extLst>
          </c:dPt>
          <c:dPt>
            <c:idx val="5"/>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extLst>
              <c:ext xmlns:c16="http://schemas.microsoft.com/office/drawing/2014/chart" uri="{C3380CC4-5D6E-409C-BE32-E72D297353CC}">
                <c16:uniqueId val="{0000000B-CC21-48DD-BE16-82B2A6997312}"/>
              </c:ext>
            </c:extLst>
          </c:dPt>
          <c:dPt>
            <c:idx val="6"/>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0D-CC21-48DD-BE16-82B2A6997312}"/>
              </c:ext>
            </c:extLst>
          </c:dPt>
          <c:dPt>
            <c:idx val="7"/>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extLst>
              <c:ext xmlns:c16="http://schemas.microsoft.com/office/drawing/2014/chart" uri="{C3380CC4-5D6E-409C-BE32-E72D297353CC}">
                <c16:uniqueId val="{0000000F-CC21-48DD-BE16-82B2A6997312}"/>
              </c:ext>
            </c:extLst>
          </c:dPt>
          <c:dLbls>
            <c:spPr>
              <a:noFill/>
              <a:ln>
                <a:noFill/>
              </a:ln>
              <a:effectLst>
                <a:outerShdw blurRad="50800" dist="38100" dir="5400000" algn="t" rotWithShape="0">
                  <a:prstClr val="black">
                    <a:alpha val="40000"/>
                  </a:prstClr>
                </a:outerShdw>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2">
                        <a:lumMod val="25000"/>
                      </a:schemeClr>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'Financial Snapshot'!$AB$6:$AB$11</c:f>
              <c:strCache>
                <c:ptCount val="6"/>
                <c:pt idx="0">
                  <c:v>Credit Report Expenses</c:v>
                </c:pt>
                <c:pt idx="1">
                  <c:v>Utilities</c:v>
                </c:pt>
                <c:pt idx="2">
                  <c:v>Entertainment</c:v>
                </c:pt>
                <c:pt idx="3">
                  <c:v>Food</c:v>
                </c:pt>
                <c:pt idx="4">
                  <c:v>Loans</c:v>
                </c:pt>
                <c:pt idx="5">
                  <c:v>Gifts and Charity</c:v>
                </c:pt>
              </c:strCache>
            </c:strRef>
          </c:cat>
          <c:val>
            <c:numRef>
              <c:f>'Financial Snapshot'!$AF$6:$AF$11</c:f>
              <c:numCache>
                <c:formatCode>0%</c:formatCode>
                <c:ptCount val="6"/>
                <c:pt idx="0">
                  <c:v>0.47122729770322663</c:v>
                </c:pt>
                <c:pt idx="1">
                  <c:v>0.24594079176594111</c:v>
                </c:pt>
                <c:pt idx="2">
                  <c:v>0.13351071553008231</c:v>
                </c:pt>
                <c:pt idx="3">
                  <c:v>7.0268797647411743E-2</c:v>
                </c:pt>
                <c:pt idx="4">
                  <c:v>6.1485197941485277E-2</c:v>
                </c:pt>
                <c:pt idx="5">
                  <c:v>1.7567199411852936E-2</c:v>
                </c:pt>
              </c:numCache>
            </c:numRef>
          </c:val>
          <c:extLst>
            <c:ext xmlns:c16="http://schemas.microsoft.com/office/drawing/2014/chart" uri="{C3380CC4-5D6E-409C-BE32-E72D297353CC}">
              <c16:uniqueId val="{00000010-CC21-48DD-BE16-82B2A699731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9615606940895149"/>
          <c:y val="9.0432001960503147E-2"/>
          <c:w val="0.36133505455796505"/>
          <c:h val="0.79850544167028792"/>
        </c:manualLayout>
      </c:layout>
      <c:overlay val="0"/>
      <c:spPr>
        <a:solidFill>
          <a:schemeClr val="lt1">
            <a:alpha val="50000"/>
          </a:schemeClr>
        </a:solidFill>
        <a:ln>
          <a:noFill/>
        </a:ln>
        <a:effectLst/>
      </c:spPr>
      <c:txPr>
        <a:bodyPr rot="0" spcFirstLastPara="1" vertOverflow="ellipsis" vert="horz" wrap="square" anchor="ctr" anchorCtr="1"/>
        <a:lstStyle/>
        <a:p>
          <a:pPr>
            <a:defRPr sz="16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302500648957341E-2"/>
          <c:y val="6.101200868642729E-2"/>
          <c:w val="0.46911088911088916"/>
          <c:h val="0.82636152209795632"/>
        </c:manualLayout>
      </c:layout>
      <c:pieChart>
        <c:varyColors val="1"/>
        <c:ser>
          <c:idx val="0"/>
          <c:order val="0"/>
          <c:tx>
            <c:strRef>
              <c:f>'Financial Snapshot'!$AJ$1</c:f>
              <c:strCache>
                <c:ptCount val="1"/>
                <c:pt idx="0">
                  <c:v>Debt-to-Income (DTI) Ratio</c:v>
                </c:pt>
              </c:strCache>
            </c:strRef>
          </c:tx>
          <c:dPt>
            <c:idx val="0"/>
            <c:bubble3D val="0"/>
            <c:spPr>
              <a:solidFill>
                <a:schemeClr val="accent1"/>
              </a:solidFill>
              <a:ln w="6350" cap="flat" cmpd="sng" algn="ctr">
                <a:solidFill>
                  <a:schemeClr val="lt1"/>
                </a:solidFill>
                <a:prstDash val="solid"/>
                <a:round/>
              </a:ln>
              <a:effectLst/>
            </c:spPr>
            <c:extLst>
              <c:ext xmlns:c16="http://schemas.microsoft.com/office/drawing/2014/chart" uri="{C3380CC4-5D6E-409C-BE32-E72D297353CC}">
                <c16:uniqueId val="{00000001-0C8F-4DE0-92ED-FA3EFCF74333}"/>
              </c:ext>
            </c:extLst>
          </c:dPt>
          <c:dPt>
            <c:idx val="1"/>
            <c:bubble3D val="0"/>
            <c:spPr>
              <a:solidFill>
                <a:schemeClr val="accent2"/>
              </a:solidFill>
              <a:ln w="6350" cap="flat" cmpd="sng" algn="ctr">
                <a:solidFill>
                  <a:schemeClr val="lt1"/>
                </a:solidFill>
                <a:prstDash val="solid"/>
                <a:round/>
              </a:ln>
              <a:effectLst/>
            </c:spPr>
            <c:extLst>
              <c:ext xmlns:c16="http://schemas.microsoft.com/office/drawing/2014/chart" uri="{C3380CC4-5D6E-409C-BE32-E72D297353CC}">
                <c16:uniqueId val="{00000003-0C8F-4DE0-92ED-FA3EFCF74333}"/>
              </c:ext>
            </c:extLst>
          </c:dPt>
          <c:dPt>
            <c:idx val="2"/>
            <c:bubble3D val="0"/>
            <c:spPr>
              <a:solidFill>
                <a:schemeClr val="accent3"/>
              </a:solidFill>
              <a:ln w="6350" cap="flat" cmpd="sng" algn="ctr">
                <a:solidFill>
                  <a:schemeClr val="lt1"/>
                </a:solidFill>
                <a:prstDash val="solid"/>
                <a:round/>
              </a:ln>
              <a:effectLst/>
            </c:spPr>
            <c:extLst>
              <c:ext xmlns:c16="http://schemas.microsoft.com/office/drawing/2014/chart" uri="{C3380CC4-5D6E-409C-BE32-E72D297353CC}">
                <c16:uniqueId val="{00000005-0C8F-4DE0-92ED-FA3EFCF74333}"/>
              </c:ext>
            </c:extLst>
          </c:dPt>
          <c:dPt>
            <c:idx val="3"/>
            <c:bubble3D val="0"/>
            <c:spPr>
              <a:solidFill>
                <a:schemeClr val="accent4"/>
              </a:solidFill>
              <a:ln w="6350" cap="flat" cmpd="sng" algn="ctr">
                <a:solidFill>
                  <a:schemeClr val="lt1"/>
                </a:solidFill>
                <a:prstDash val="solid"/>
                <a:round/>
              </a:ln>
              <a:effectLst/>
            </c:spPr>
            <c:extLst>
              <c:ext xmlns:c16="http://schemas.microsoft.com/office/drawing/2014/chart" uri="{C3380CC4-5D6E-409C-BE32-E72D297353CC}">
                <c16:uniqueId val="{00000007-0C8F-4DE0-92ED-FA3EFCF74333}"/>
              </c:ext>
            </c:extLst>
          </c:dPt>
          <c:dPt>
            <c:idx val="4"/>
            <c:bubble3D val="0"/>
            <c:spPr>
              <a:solidFill>
                <a:schemeClr val="accent5"/>
              </a:solidFill>
              <a:ln w="6350" cap="flat" cmpd="sng" algn="ctr">
                <a:solidFill>
                  <a:schemeClr val="lt1"/>
                </a:solidFill>
                <a:prstDash val="solid"/>
                <a:round/>
              </a:ln>
              <a:effectLst/>
            </c:spPr>
            <c:extLst>
              <c:ext xmlns:c16="http://schemas.microsoft.com/office/drawing/2014/chart" uri="{C3380CC4-5D6E-409C-BE32-E72D297353CC}">
                <c16:uniqueId val="{00000009-0C8F-4DE0-92ED-FA3EFCF74333}"/>
              </c:ext>
            </c:extLst>
          </c:dPt>
          <c:dPt>
            <c:idx val="5"/>
            <c:bubble3D val="0"/>
            <c:spPr>
              <a:solidFill>
                <a:schemeClr val="accent6"/>
              </a:solidFill>
              <a:ln w="6350" cap="flat" cmpd="sng" algn="ctr">
                <a:solidFill>
                  <a:schemeClr val="lt1"/>
                </a:solidFill>
                <a:prstDash val="solid"/>
                <a:round/>
              </a:ln>
              <a:effectLst/>
            </c:spPr>
            <c:extLst>
              <c:ext xmlns:c16="http://schemas.microsoft.com/office/drawing/2014/chart" uri="{C3380CC4-5D6E-409C-BE32-E72D297353CC}">
                <c16:uniqueId val="{0000000B-0C8F-4DE0-92ED-FA3EFCF74333}"/>
              </c:ext>
            </c:extLst>
          </c:dPt>
          <c:dPt>
            <c:idx val="6"/>
            <c:bubble3D val="0"/>
            <c:spPr>
              <a:solidFill>
                <a:schemeClr val="accent1">
                  <a:lumMod val="60000"/>
                </a:schemeClr>
              </a:solidFill>
              <a:ln w="6350" cap="flat" cmpd="sng" algn="ctr">
                <a:solidFill>
                  <a:schemeClr val="lt1"/>
                </a:solidFill>
                <a:prstDash val="solid"/>
                <a:round/>
              </a:ln>
              <a:effectLst/>
            </c:spPr>
            <c:extLst>
              <c:ext xmlns:c16="http://schemas.microsoft.com/office/drawing/2014/chart" uri="{C3380CC4-5D6E-409C-BE32-E72D297353CC}">
                <c16:uniqueId val="{0000000D-0C8F-4DE0-92ED-FA3EFCF74333}"/>
              </c:ext>
            </c:extLst>
          </c:dPt>
          <c:dPt>
            <c:idx val="7"/>
            <c:bubble3D val="0"/>
            <c:spPr>
              <a:solidFill>
                <a:schemeClr val="accent2">
                  <a:lumMod val="60000"/>
                </a:schemeClr>
              </a:solidFill>
              <a:ln w="6350" cap="flat" cmpd="sng" algn="ctr">
                <a:solidFill>
                  <a:schemeClr val="lt1"/>
                </a:solidFill>
                <a:prstDash val="solid"/>
                <a:round/>
              </a:ln>
              <a:effectLst/>
            </c:spPr>
            <c:extLst>
              <c:ext xmlns:c16="http://schemas.microsoft.com/office/drawing/2014/chart" uri="{C3380CC4-5D6E-409C-BE32-E72D297353CC}">
                <c16:uniqueId val="{0000000F-0C8F-4DE0-92ED-FA3EFCF74333}"/>
              </c:ext>
            </c:extLst>
          </c:dPt>
          <c:dPt>
            <c:idx val="8"/>
            <c:bubble3D val="0"/>
            <c:spPr>
              <a:solidFill>
                <a:schemeClr val="accent3">
                  <a:lumMod val="60000"/>
                </a:schemeClr>
              </a:solidFill>
              <a:ln w="6350" cap="flat" cmpd="sng" algn="ctr">
                <a:solidFill>
                  <a:schemeClr val="lt1"/>
                </a:solidFill>
                <a:prstDash val="solid"/>
                <a:round/>
              </a:ln>
              <a:effectLst/>
            </c:spPr>
            <c:extLst>
              <c:ext xmlns:c16="http://schemas.microsoft.com/office/drawing/2014/chart" uri="{C3380CC4-5D6E-409C-BE32-E72D297353CC}">
                <c16:uniqueId val="{00000011-0C8F-4DE0-92ED-FA3EFCF74333}"/>
              </c:ext>
            </c:extLst>
          </c:dPt>
          <c:dPt>
            <c:idx val="9"/>
            <c:bubble3D val="0"/>
            <c:spPr>
              <a:solidFill>
                <a:schemeClr val="accent4">
                  <a:lumMod val="60000"/>
                </a:schemeClr>
              </a:solidFill>
              <a:ln w="6350" cap="flat" cmpd="sng" algn="ctr">
                <a:solidFill>
                  <a:schemeClr val="lt1"/>
                </a:solidFill>
                <a:prstDash val="solid"/>
                <a:round/>
              </a:ln>
              <a:effectLst/>
            </c:spPr>
            <c:extLst>
              <c:ext xmlns:c16="http://schemas.microsoft.com/office/drawing/2014/chart" uri="{C3380CC4-5D6E-409C-BE32-E72D297353CC}">
                <c16:uniqueId val="{00000013-0C8F-4DE0-92ED-FA3EFCF74333}"/>
              </c:ext>
            </c:extLst>
          </c:dPt>
          <c:dLbls>
            <c:spPr>
              <a:noFill/>
              <a:ln>
                <a:noFill/>
              </a:ln>
              <a:effectLst>
                <a:outerShdw blurRad="50800" dist="38100" dir="5400000" algn="t" rotWithShape="0">
                  <a:prstClr val="black">
                    <a:alpha val="40000"/>
                  </a:prstClr>
                </a:outerShdw>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'Financial Snapshot'!$AJ$17:$AJ$27</c15:sqref>
                  </c15:fullRef>
                </c:ext>
              </c:extLst>
              <c:f>'Financial Snapshot'!$AJ$17:$AJ$26</c:f>
              <c:strCache>
                <c:ptCount val="10"/>
                <c:pt idx="0">
                  <c:v>Credit Card Payments</c:v>
                </c:pt>
                <c:pt idx="1">
                  <c:v>Student Loans</c:v>
                </c:pt>
                <c:pt idx="2">
                  <c:v>Car Payments</c:v>
                </c:pt>
                <c:pt idx="3">
                  <c:v>Recreational Vehicle / Boat Payments</c:v>
                </c:pt>
                <c:pt idx="4">
                  <c:v>Bank/ Credit Union/Loan payments</c:v>
                </c:pt>
                <c:pt idx="5">
                  <c:v>Child Support/Alimony</c:v>
                </c:pt>
                <c:pt idx="6">
                  <c:v>Other 1</c:v>
                </c:pt>
                <c:pt idx="7">
                  <c:v>Other 2</c:v>
                </c:pt>
                <c:pt idx="8">
                  <c:v>Other 3</c:v>
                </c:pt>
                <c:pt idx="9">
                  <c:v>Other 4</c:v>
                </c:pt>
              </c:strCache>
            </c:strRef>
          </c:cat>
          <c:val>
            <c:numRef>
              <c:extLst>
                <c:ext xmlns:c15="http://schemas.microsoft.com/office/drawing/2012/chart" uri="{02D57815-91ED-43cb-92C2-25804820EDAC}">
                  <c15:fullRef>
                    <c15:sqref>'Financial Snapshot'!$AO$6:$AO$16</c15:sqref>
                  </c15:fullRef>
                </c:ext>
              </c:extLst>
              <c:f>'Financial Snapshot'!$AO$6:$AO$15</c:f>
              <c:numCache>
                <c:formatCode>0%</c:formatCode>
                <c:ptCount val="10"/>
                <c:pt idx="0">
                  <c:v>0.25088339222614842</c:v>
                </c:pt>
                <c:pt idx="1">
                  <c:v>0.10600706713780919</c:v>
                </c:pt>
                <c:pt idx="2">
                  <c:v>0.31802120141342755</c:v>
                </c:pt>
                <c:pt idx="3">
                  <c:v>7.0671378091872794E-2</c:v>
                </c:pt>
                <c:pt idx="4">
                  <c:v>7.7738515901060068E-2</c:v>
                </c:pt>
                <c:pt idx="5">
                  <c:v>0.17667844522968199</c:v>
                </c:pt>
                <c:pt idx="6">
                  <c:v>0</c:v>
                </c:pt>
                <c:pt idx="7">
                  <c:v>0</c:v>
                </c:pt>
                <c:pt idx="8">
                  <c:v>0</c:v>
                </c:pt>
                <c:pt idx="9">
                  <c:v>0</c:v>
                </c:pt>
              </c:numCache>
            </c:numRef>
          </c:val>
          <c:extLst>
            <c:ext xmlns:c15="http://schemas.microsoft.com/office/drawing/2012/chart" uri="{02D57815-91ED-43cb-92C2-25804820EDAC}">
              <c15:categoryFilterExceptions>
                <c15:categoryFilterException>
                  <c15:sqref>'Financial Snapshot'!$AO$16</c15:sqref>
                  <c15:spPr xmlns:c15="http://schemas.microsoft.com/office/drawing/2012/chart">
                    <a:solidFill>
                      <a:schemeClr val="accent5">
                        <a:lumMod val="60000"/>
                      </a:schemeClr>
                    </a:solidFill>
                    <a:ln w="6350" cap="flat" cmpd="sng" algn="ctr">
                      <a:solidFill>
                        <a:schemeClr val="lt1"/>
                      </a:solidFill>
                      <a:prstDash val="solid"/>
                      <a:round/>
                    </a:ln>
                    <a:effectLst/>
                  </c15:spPr>
                  <c15:bubble3D val="0"/>
                </c15:categoryFilterException>
              </c15:categoryFilterExceptions>
            </c:ext>
            <c:ext xmlns:c16="http://schemas.microsoft.com/office/drawing/2014/chart" uri="{C3380CC4-5D6E-409C-BE32-E72D297353CC}">
              <c16:uniqueId val="{00000016-0C8F-4DE0-92ED-FA3EFCF7433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8087992045307379"/>
          <c:y val="4.8106877423908893E-2"/>
          <c:w val="0.34519401857984533"/>
          <c:h val="0.95189320326836613"/>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6350"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latin typeface="Century Gothic" panose="020B0502020202020204" pitchFamily="34" charset="0"/>
              </a:rPr>
              <a:t>Actual</a:t>
            </a:r>
          </a:p>
        </c:rich>
      </c:tx>
      <c:layout>
        <c:manualLayout>
          <c:xMode val="edge"/>
          <c:yMode val="edge"/>
          <c:x val="0.41713421194546402"/>
          <c:y val="1.978349475285386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6692541557305333"/>
          <c:y val="0.17420421405657627"/>
          <c:w val="0.49392716535433073"/>
          <c:h val="0.82321194225721783"/>
        </c:manualLayout>
      </c:layout>
      <c:doughnutChart>
        <c:varyColors val="1"/>
        <c:ser>
          <c:idx val="0"/>
          <c:order val="0"/>
          <c:spPr>
            <a:ln>
              <a:noFill/>
            </a:ln>
          </c:spPr>
          <c:dPt>
            <c:idx val="0"/>
            <c:bubble3D val="0"/>
            <c:spPr>
              <a:solidFill>
                <a:schemeClr val="accent4">
                  <a:shade val="47000"/>
                </a:schemeClr>
              </a:solidFill>
              <a:ln w="19050">
                <a:noFill/>
              </a:ln>
              <a:effectLst/>
            </c:spPr>
            <c:extLst>
              <c:ext xmlns:c16="http://schemas.microsoft.com/office/drawing/2014/chart" uri="{C3380CC4-5D6E-409C-BE32-E72D297353CC}">
                <c16:uniqueId val="{00000001-C749-4DB5-9B19-B0CC088A412D}"/>
              </c:ext>
            </c:extLst>
          </c:dPt>
          <c:dPt>
            <c:idx val="1"/>
            <c:bubble3D val="0"/>
            <c:spPr>
              <a:solidFill>
                <a:schemeClr val="accent4">
                  <a:shade val="65000"/>
                </a:schemeClr>
              </a:solidFill>
              <a:ln w="19050">
                <a:noFill/>
              </a:ln>
              <a:effectLst/>
            </c:spPr>
            <c:extLst>
              <c:ext xmlns:c16="http://schemas.microsoft.com/office/drawing/2014/chart" uri="{C3380CC4-5D6E-409C-BE32-E72D297353CC}">
                <c16:uniqueId val="{00000003-C749-4DB5-9B19-B0CC088A412D}"/>
              </c:ext>
            </c:extLst>
          </c:dPt>
          <c:dPt>
            <c:idx val="2"/>
            <c:bubble3D val="0"/>
            <c:spPr>
              <a:solidFill>
                <a:schemeClr val="accent4">
                  <a:shade val="82000"/>
                </a:schemeClr>
              </a:solidFill>
              <a:ln w="19050">
                <a:noFill/>
              </a:ln>
              <a:effectLst/>
            </c:spPr>
            <c:extLst>
              <c:ext xmlns:c16="http://schemas.microsoft.com/office/drawing/2014/chart" uri="{C3380CC4-5D6E-409C-BE32-E72D297353CC}">
                <c16:uniqueId val="{00000005-C749-4DB5-9B19-B0CC088A412D}"/>
              </c:ext>
            </c:extLst>
          </c:dPt>
          <c:dPt>
            <c:idx val="3"/>
            <c:bubble3D val="0"/>
            <c:spPr>
              <a:solidFill>
                <a:schemeClr val="accent4"/>
              </a:solidFill>
              <a:ln w="19050">
                <a:noFill/>
              </a:ln>
              <a:effectLst/>
            </c:spPr>
            <c:extLst>
              <c:ext xmlns:c16="http://schemas.microsoft.com/office/drawing/2014/chart" uri="{C3380CC4-5D6E-409C-BE32-E72D297353CC}">
                <c16:uniqueId val="{00000007-C749-4DB5-9B19-B0CC088A412D}"/>
              </c:ext>
            </c:extLst>
          </c:dPt>
          <c:dPt>
            <c:idx val="4"/>
            <c:bubble3D val="0"/>
            <c:spPr>
              <a:solidFill>
                <a:schemeClr val="accent4">
                  <a:tint val="83000"/>
                </a:schemeClr>
              </a:solidFill>
              <a:ln w="19050">
                <a:noFill/>
              </a:ln>
              <a:effectLst/>
            </c:spPr>
            <c:extLst>
              <c:ext xmlns:c16="http://schemas.microsoft.com/office/drawing/2014/chart" uri="{C3380CC4-5D6E-409C-BE32-E72D297353CC}">
                <c16:uniqueId val="{00000009-C749-4DB5-9B19-B0CC088A412D}"/>
              </c:ext>
            </c:extLst>
          </c:dPt>
          <c:dPt>
            <c:idx val="5"/>
            <c:bubble3D val="0"/>
            <c:spPr>
              <a:solidFill>
                <a:schemeClr val="accent4">
                  <a:tint val="65000"/>
                </a:schemeClr>
              </a:solidFill>
              <a:ln w="19050">
                <a:noFill/>
              </a:ln>
              <a:effectLst/>
            </c:spPr>
            <c:extLst>
              <c:ext xmlns:c16="http://schemas.microsoft.com/office/drawing/2014/chart" uri="{C3380CC4-5D6E-409C-BE32-E72D297353CC}">
                <c16:uniqueId val="{0000000B-C749-4DB5-9B19-B0CC088A412D}"/>
              </c:ext>
            </c:extLst>
          </c:dPt>
          <c:dPt>
            <c:idx val="6"/>
            <c:bubble3D val="0"/>
            <c:spPr>
              <a:noFill/>
              <a:ln w="19050">
                <a:noFill/>
              </a:ln>
              <a:effectLst/>
            </c:spPr>
            <c:extLst>
              <c:ext xmlns:c16="http://schemas.microsoft.com/office/drawing/2014/chart" uri="{C3380CC4-5D6E-409C-BE32-E72D297353CC}">
                <c16:uniqueId val="{0000000D-C749-4DB5-9B19-B0CC088A412D}"/>
              </c:ext>
            </c:extLst>
          </c:dPt>
          <c:dLbls>
            <c:dLbl>
              <c:idx val="0"/>
              <c:layout>
                <c:manualLayout>
                  <c:x val="-9.444444444444447E-2"/>
                  <c:y val="6.0185185185185182E-2"/>
                </c:manualLayout>
              </c:layout>
              <c:tx>
                <c:rich>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r>
                      <a:rPr lang="en-US" sz="1050"/>
                      <a:t>0</a:t>
                    </a:r>
                  </a:p>
                </c:rich>
              </c:tx>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49-4DB5-9B19-B0CC088A412D}"/>
                </c:ext>
              </c:extLst>
            </c:dLbl>
            <c:dLbl>
              <c:idx val="1"/>
              <c:delete val="1"/>
              <c:extLst>
                <c:ext xmlns:c15="http://schemas.microsoft.com/office/drawing/2012/chart" uri="{CE6537A1-D6FC-4f65-9D91-7224C49458BB}"/>
                <c:ext xmlns:c16="http://schemas.microsoft.com/office/drawing/2014/chart" uri="{C3380CC4-5D6E-409C-BE32-E72D297353CC}">
                  <c16:uniqueId val="{00000003-C749-4DB5-9B19-B0CC088A412D}"/>
                </c:ext>
              </c:extLst>
            </c:dLbl>
            <c:dLbl>
              <c:idx val="2"/>
              <c:delete val="1"/>
              <c:extLst>
                <c:ext xmlns:c15="http://schemas.microsoft.com/office/drawing/2012/chart" uri="{CE6537A1-D6FC-4f65-9D91-7224C49458BB}"/>
                <c:ext xmlns:c16="http://schemas.microsoft.com/office/drawing/2014/chart" uri="{C3380CC4-5D6E-409C-BE32-E72D297353CC}">
                  <c16:uniqueId val="{00000005-C749-4DB5-9B19-B0CC088A412D}"/>
                </c:ext>
              </c:extLst>
            </c:dLbl>
            <c:dLbl>
              <c:idx val="3"/>
              <c:delete val="1"/>
              <c:extLst>
                <c:ext xmlns:c15="http://schemas.microsoft.com/office/drawing/2012/chart" uri="{CE6537A1-D6FC-4f65-9D91-7224C49458BB}"/>
                <c:ext xmlns:c16="http://schemas.microsoft.com/office/drawing/2014/chart" uri="{C3380CC4-5D6E-409C-BE32-E72D297353CC}">
                  <c16:uniqueId val="{00000007-C749-4DB5-9B19-B0CC088A412D}"/>
                </c:ext>
              </c:extLst>
            </c:dLbl>
            <c:dLbl>
              <c:idx val="4"/>
              <c:delete val="1"/>
              <c:extLst>
                <c:ext xmlns:c15="http://schemas.microsoft.com/office/drawing/2012/chart" uri="{CE6537A1-D6FC-4f65-9D91-7224C49458BB}"/>
                <c:ext xmlns:c16="http://schemas.microsoft.com/office/drawing/2014/chart" uri="{C3380CC4-5D6E-409C-BE32-E72D297353CC}">
                  <c16:uniqueId val="{00000009-C749-4DB5-9B19-B0CC088A412D}"/>
                </c:ext>
              </c:extLst>
            </c:dLbl>
            <c:dLbl>
              <c:idx val="5"/>
              <c:layout>
                <c:manualLayout>
                  <c:x val="9.4444444444444442E-2"/>
                  <c:y val="6.4814814814814811E-2"/>
                </c:manualLayout>
              </c:layout>
              <c:tx>
                <c:rich>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r>
                      <a:rPr lang="en-US" sz="1050"/>
                      <a:t>30</a:t>
                    </a:r>
                  </a:p>
                </c:rich>
              </c:tx>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749-4DB5-9B19-B0CC088A412D}"/>
                </c:ext>
              </c:extLst>
            </c:dLbl>
            <c:dLbl>
              <c:idx val="6"/>
              <c:delete val="1"/>
              <c:extLst>
                <c:ext xmlns:c15="http://schemas.microsoft.com/office/drawing/2012/chart" uri="{CE6537A1-D6FC-4f65-9D91-7224C49458BB}"/>
                <c:ext xmlns:c16="http://schemas.microsoft.com/office/drawing/2014/chart" uri="{C3380CC4-5D6E-409C-BE32-E72D297353CC}">
                  <c16:uniqueId val="{0000000D-C749-4DB5-9B19-B0CC088A412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val>
            <c:numRef>
              <c:f>Dashboard!$AQ$2:$AQ$8</c:f>
              <c:numCache>
                <c:formatCode>General</c:formatCode>
                <c:ptCount val="7"/>
                <c:pt idx="0">
                  <c:v>5</c:v>
                </c:pt>
                <c:pt idx="1">
                  <c:v>5</c:v>
                </c:pt>
                <c:pt idx="2">
                  <c:v>5</c:v>
                </c:pt>
                <c:pt idx="3">
                  <c:v>5</c:v>
                </c:pt>
                <c:pt idx="4">
                  <c:v>5</c:v>
                </c:pt>
                <c:pt idx="5">
                  <c:v>5</c:v>
                </c:pt>
                <c:pt idx="6">
                  <c:v>30</c:v>
                </c:pt>
              </c:numCache>
            </c:numRef>
          </c:val>
          <c:extLst>
            <c:ext xmlns:c16="http://schemas.microsoft.com/office/drawing/2014/chart" uri="{C3380CC4-5D6E-409C-BE32-E72D297353CC}">
              <c16:uniqueId val="{0000000E-C749-4DB5-9B19-B0CC088A412D}"/>
            </c:ext>
          </c:extLst>
        </c:ser>
        <c:dLbls>
          <c:showLegendKey val="0"/>
          <c:showVal val="0"/>
          <c:showCatName val="0"/>
          <c:showSerName val="0"/>
          <c:showPercent val="0"/>
          <c:showBubbleSize val="0"/>
          <c:showLeaderLines val="0"/>
        </c:dLbls>
        <c:firstSliceAng val="271"/>
        <c:holeSize val="50"/>
      </c:doughnutChart>
      <c:pieChart>
        <c:varyColors val="1"/>
        <c:ser>
          <c:idx val="1"/>
          <c:order val="1"/>
          <c:tx>
            <c:strRef>
              <c:f>Dashboard!$AV$1</c:f>
              <c:strCache>
                <c:ptCount val="1"/>
                <c:pt idx="0">
                  <c:v>Actual</c:v>
                </c:pt>
              </c:strCache>
            </c:strRef>
          </c:tx>
          <c:spPr>
            <a:ln>
              <a:noFill/>
            </a:ln>
          </c:spPr>
          <c:dPt>
            <c:idx val="0"/>
            <c:bubble3D val="0"/>
            <c:spPr>
              <a:noFill/>
              <a:ln w="19050">
                <a:noFill/>
              </a:ln>
              <a:effectLst/>
            </c:spPr>
            <c:extLst>
              <c:ext xmlns:c16="http://schemas.microsoft.com/office/drawing/2014/chart" uri="{C3380CC4-5D6E-409C-BE32-E72D297353CC}">
                <c16:uniqueId val="{00000010-C749-4DB5-9B19-B0CC088A412D}"/>
              </c:ext>
            </c:extLst>
          </c:dPt>
          <c:dPt>
            <c:idx val="1"/>
            <c:bubble3D val="0"/>
            <c:spPr>
              <a:solidFill>
                <a:schemeClr val="tx1"/>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12-C749-4DB5-9B19-B0CC088A412D}"/>
              </c:ext>
            </c:extLst>
          </c:dPt>
          <c:dPt>
            <c:idx val="2"/>
            <c:bubble3D val="0"/>
            <c:spPr>
              <a:noFill/>
              <a:ln w="19050">
                <a:noFill/>
              </a:ln>
              <a:effectLst/>
            </c:spPr>
            <c:extLst>
              <c:ext xmlns:c16="http://schemas.microsoft.com/office/drawing/2014/chart" uri="{C3380CC4-5D6E-409C-BE32-E72D297353CC}">
                <c16:uniqueId val="{00000014-C749-4DB5-9B19-B0CC088A412D}"/>
              </c:ext>
            </c:extLst>
          </c:dPt>
          <c:dLbls>
            <c:dLbl>
              <c:idx val="1"/>
              <c:tx>
                <c:strRef>
                  <c:f>Dashboard!$AV$2</c:f>
                  <c:strCache>
                    <c:ptCount val="1"/>
                    <c:pt idx="0">
                      <c:v>24</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{2674640E-74BF-42B8-B593-F6C36F272B82}</c15:txfldGUID>
                      <c15:f>Dashboard!$AV$2</c15:f>
                      <c15:dlblFieldTableCache>
                        <c:ptCount val="1"/>
                        <c:pt idx="0">
                          <c:v>24</c:v>
                        </c:pt>
                      </c15:dlblFieldTableCache>
                    </c15:dlblFTEntry>
                  </c15:dlblFieldTable>
                  <c15:showDataLabelsRange val="0"/>
                </c:ext>
                <c:ext xmlns:c16="http://schemas.microsoft.com/office/drawing/2014/chart" uri="{C3380CC4-5D6E-409C-BE32-E72D297353CC}">
                  <c16:uniqueId val="{00000012-C749-4DB5-9B19-B0CC088A412D}"/>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val>
            <c:numRef>
              <c:f>Dashboard!$AV$2:$AV$4</c:f>
              <c:numCache>
                <c:formatCode>General</c:formatCode>
                <c:ptCount val="3"/>
                <c:pt idx="0" formatCode="0">
                  <c:v>24.083333333333332</c:v>
                </c:pt>
                <c:pt idx="1">
                  <c:v>0.5</c:v>
                </c:pt>
                <c:pt idx="2">
                  <c:v>35.416666666666671</c:v>
                </c:pt>
              </c:numCache>
            </c:numRef>
          </c:val>
          <c:extLst>
            <c:ext xmlns:c16="http://schemas.microsoft.com/office/drawing/2014/chart" uri="{C3380CC4-5D6E-409C-BE32-E72D297353CC}">
              <c16:uniqueId val="{00000015-C749-4DB5-9B19-B0CC088A412D}"/>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latin typeface="Century Gothic" panose="020B0502020202020204" pitchFamily="34" charset="0"/>
              </a:rPr>
              <a:t>Regular</a:t>
            </a:r>
          </a:p>
        </c:rich>
      </c:tx>
      <c:layout>
        <c:manualLayout>
          <c:xMode val="edge"/>
          <c:yMode val="edge"/>
          <c:x val="0.40985791601962601"/>
          <c:y val="2.196938766182918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3510682833079222"/>
          <c:y val="0.1653897715809009"/>
          <c:w val="0.52574580309950902"/>
          <c:h val="0.79285584498510853"/>
        </c:manualLayout>
      </c:layout>
      <c:doughnutChart>
        <c:varyColors val="1"/>
        <c:ser>
          <c:idx val="0"/>
          <c:order val="0"/>
          <c:spPr>
            <a:ln>
              <a:noFill/>
            </a:ln>
          </c:spPr>
          <c:dPt>
            <c:idx val="0"/>
            <c:bubble3D val="0"/>
            <c:spPr>
              <a:solidFill>
                <a:schemeClr val="accent1">
                  <a:shade val="47000"/>
                </a:schemeClr>
              </a:solidFill>
              <a:ln w="19050">
                <a:noFill/>
              </a:ln>
              <a:effectLst/>
            </c:spPr>
            <c:extLst>
              <c:ext xmlns:c16="http://schemas.microsoft.com/office/drawing/2014/chart" uri="{C3380CC4-5D6E-409C-BE32-E72D297353CC}">
                <c16:uniqueId val="{00000001-0D1D-44FF-8E92-12ADA8A82513}"/>
              </c:ext>
            </c:extLst>
          </c:dPt>
          <c:dPt>
            <c:idx val="1"/>
            <c:bubble3D val="0"/>
            <c:spPr>
              <a:solidFill>
                <a:schemeClr val="accent1">
                  <a:shade val="65000"/>
                </a:schemeClr>
              </a:solidFill>
              <a:ln w="19050">
                <a:noFill/>
              </a:ln>
              <a:effectLst/>
            </c:spPr>
            <c:extLst>
              <c:ext xmlns:c16="http://schemas.microsoft.com/office/drawing/2014/chart" uri="{C3380CC4-5D6E-409C-BE32-E72D297353CC}">
                <c16:uniqueId val="{00000003-0D1D-44FF-8E92-12ADA8A82513}"/>
              </c:ext>
            </c:extLst>
          </c:dPt>
          <c:dPt>
            <c:idx val="2"/>
            <c:bubble3D val="0"/>
            <c:spPr>
              <a:solidFill>
                <a:schemeClr val="accent1">
                  <a:shade val="82000"/>
                </a:schemeClr>
              </a:solidFill>
              <a:ln w="19050">
                <a:noFill/>
              </a:ln>
              <a:effectLst/>
            </c:spPr>
            <c:extLst>
              <c:ext xmlns:c16="http://schemas.microsoft.com/office/drawing/2014/chart" uri="{C3380CC4-5D6E-409C-BE32-E72D297353CC}">
                <c16:uniqueId val="{00000005-0D1D-44FF-8E92-12ADA8A82513}"/>
              </c:ext>
            </c:extLst>
          </c:dPt>
          <c:dPt>
            <c:idx val="3"/>
            <c:bubble3D val="0"/>
            <c:spPr>
              <a:solidFill>
                <a:schemeClr val="accent1"/>
              </a:solidFill>
              <a:ln w="19050">
                <a:noFill/>
              </a:ln>
              <a:effectLst/>
            </c:spPr>
            <c:extLst>
              <c:ext xmlns:c16="http://schemas.microsoft.com/office/drawing/2014/chart" uri="{C3380CC4-5D6E-409C-BE32-E72D297353CC}">
                <c16:uniqueId val="{00000007-0D1D-44FF-8E92-12ADA8A82513}"/>
              </c:ext>
            </c:extLst>
          </c:dPt>
          <c:dPt>
            <c:idx val="4"/>
            <c:bubble3D val="0"/>
            <c:spPr>
              <a:solidFill>
                <a:schemeClr val="accent1">
                  <a:tint val="83000"/>
                </a:schemeClr>
              </a:solidFill>
              <a:ln w="19050">
                <a:noFill/>
              </a:ln>
              <a:effectLst/>
            </c:spPr>
            <c:extLst>
              <c:ext xmlns:c16="http://schemas.microsoft.com/office/drawing/2014/chart" uri="{C3380CC4-5D6E-409C-BE32-E72D297353CC}">
                <c16:uniqueId val="{00000009-0D1D-44FF-8E92-12ADA8A82513}"/>
              </c:ext>
            </c:extLst>
          </c:dPt>
          <c:dPt>
            <c:idx val="5"/>
            <c:bubble3D val="0"/>
            <c:spPr>
              <a:solidFill>
                <a:schemeClr val="accent1">
                  <a:tint val="65000"/>
                </a:schemeClr>
              </a:solidFill>
              <a:ln w="19050">
                <a:noFill/>
              </a:ln>
              <a:effectLst/>
            </c:spPr>
            <c:extLst>
              <c:ext xmlns:c16="http://schemas.microsoft.com/office/drawing/2014/chart" uri="{C3380CC4-5D6E-409C-BE32-E72D297353CC}">
                <c16:uniqueId val="{0000000B-0D1D-44FF-8E92-12ADA8A82513}"/>
              </c:ext>
            </c:extLst>
          </c:dPt>
          <c:dPt>
            <c:idx val="6"/>
            <c:bubble3D val="0"/>
            <c:spPr>
              <a:noFill/>
              <a:ln w="19050">
                <a:noFill/>
              </a:ln>
              <a:effectLst/>
            </c:spPr>
            <c:extLst>
              <c:ext xmlns:c16="http://schemas.microsoft.com/office/drawing/2014/chart" uri="{C3380CC4-5D6E-409C-BE32-E72D297353CC}">
                <c16:uniqueId val="{0000000D-0D1D-44FF-8E92-12ADA8A82513}"/>
              </c:ext>
            </c:extLst>
          </c:dPt>
          <c:dLbls>
            <c:dLbl>
              <c:idx val="0"/>
              <c:layout>
                <c:manualLayout>
                  <c:x val="-9.7222222222222224E-2"/>
                  <c:y val="7.407407407407407E-2"/>
                </c:manualLayout>
              </c:layout>
              <c:tx>
                <c:rich>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r>
                      <a:rPr lang="en-US" sz="1050"/>
                      <a:t>0</a:t>
                    </a:r>
                  </a:p>
                </c:rich>
              </c:tx>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1D-44FF-8E92-12ADA8A82513}"/>
                </c:ext>
              </c:extLst>
            </c:dLbl>
            <c:dLbl>
              <c:idx val="1"/>
              <c:delete val="1"/>
              <c:extLst>
                <c:ext xmlns:c15="http://schemas.microsoft.com/office/drawing/2012/chart" uri="{CE6537A1-D6FC-4f65-9D91-7224C49458BB}"/>
                <c:ext xmlns:c16="http://schemas.microsoft.com/office/drawing/2014/chart" uri="{C3380CC4-5D6E-409C-BE32-E72D297353CC}">
                  <c16:uniqueId val="{00000003-0D1D-44FF-8E92-12ADA8A82513}"/>
                </c:ext>
              </c:extLst>
            </c:dLbl>
            <c:dLbl>
              <c:idx val="2"/>
              <c:delete val="1"/>
              <c:extLst>
                <c:ext xmlns:c15="http://schemas.microsoft.com/office/drawing/2012/chart" uri="{CE6537A1-D6FC-4f65-9D91-7224C49458BB}"/>
                <c:ext xmlns:c16="http://schemas.microsoft.com/office/drawing/2014/chart" uri="{C3380CC4-5D6E-409C-BE32-E72D297353CC}">
                  <c16:uniqueId val="{00000005-0D1D-44FF-8E92-12ADA8A82513}"/>
                </c:ext>
              </c:extLst>
            </c:dLbl>
            <c:dLbl>
              <c:idx val="3"/>
              <c:delete val="1"/>
              <c:extLst>
                <c:ext xmlns:c15="http://schemas.microsoft.com/office/drawing/2012/chart" uri="{CE6537A1-D6FC-4f65-9D91-7224C49458BB}"/>
                <c:ext xmlns:c16="http://schemas.microsoft.com/office/drawing/2014/chart" uri="{C3380CC4-5D6E-409C-BE32-E72D297353CC}">
                  <c16:uniqueId val="{00000007-0D1D-44FF-8E92-12ADA8A82513}"/>
                </c:ext>
              </c:extLst>
            </c:dLbl>
            <c:dLbl>
              <c:idx val="4"/>
              <c:delete val="1"/>
              <c:extLst>
                <c:ext xmlns:c15="http://schemas.microsoft.com/office/drawing/2012/chart" uri="{CE6537A1-D6FC-4f65-9D91-7224C49458BB}"/>
                <c:ext xmlns:c16="http://schemas.microsoft.com/office/drawing/2014/chart" uri="{C3380CC4-5D6E-409C-BE32-E72D297353CC}">
                  <c16:uniqueId val="{00000009-0D1D-44FF-8E92-12ADA8A82513}"/>
                </c:ext>
              </c:extLst>
            </c:dLbl>
            <c:dLbl>
              <c:idx val="5"/>
              <c:layout>
                <c:manualLayout>
                  <c:x val="9.6996260550976751E-2"/>
                  <c:y val="0.10954939147636863"/>
                </c:manualLayout>
              </c:layout>
              <c:tx>
                <c:rich>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r>
                      <a:rPr lang="en-US" sz="1050"/>
                      <a:t>30</a:t>
                    </a:r>
                  </a:p>
                </c:rich>
              </c:tx>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D1D-44FF-8E92-12ADA8A82513}"/>
                </c:ext>
              </c:extLst>
            </c:dLbl>
            <c:dLbl>
              <c:idx val="6"/>
              <c:delete val="1"/>
              <c:extLst>
                <c:ext xmlns:c15="http://schemas.microsoft.com/office/drawing/2012/chart" uri="{CE6537A1-D6FC-4f65-9D91-7224C49458BB}"/>
                <c:ext xmlns:c16="http://schemas.microsoft.com/office/drawing/2014/chart" uri="{C3380CC4-5D6E-409C-BE32-E72D297353CC}">
                  <c16:uniqueId val="{0000000D-0D1D-44FF-8E92-12ADA8A825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val>
            <c:numRef>
              <c:f>Dashboard!$AQ$2:$AQ$8</c:f>
              <c:numCache>
                <c:formatCode>General</c:formatCode>
                <c:ptCount val="7"/>
                <c:pt idx="0">
                  <c:v>5</c:v>
                </c:pt>
                <c:pt idx="1">
                  <c:v>5</c:v>
                </c:pt>
                <c:pt idx="2">
                  <c:v>5</c:v>
                </c:pt>
                <c:pt idx="3">
                  <c:v>5</c:v>
                </c:pt>
                <c:pt idx="4">
                  <c:v>5</c:v>
                </c:pt>
                <c:pt idx="5">
                  <c:v>5</c:v>
                </c:pt>
                <c:pt idx="6">
                  <c:v>30</c:v>
                </c:pt>
              </c:numCache>
            </c:numRef>
          </c:val>
          <c:extLst>
            <c:ext xmlns:c16="http://schemas.microsoft.com/office/drawing/2014/chart" uri="{C3380CC4-5D6E-409C-BE32-E72D297353CC}">
              <c16:uniqueId val="{0000000E-0D1D-44FF-8E92-12ADA8A82513}"/>
            </c:ext>
          </c:extLst>
        </c:ser>
        <c:dLbls>
          <c:showLegendKey val="0"/>
          <c:showVal val="0"/>
          <c:showCatName val="0"/>
          <c:showSerName val="0"/>
          <c:showPercent val="0"/>
          <c:showBubbleSize val="0"/>
          <c:showLeaderLines val="0"/>
        </c:dLbls>
        <c:firstSliceAng val="271"/>
        <c:holeSize val="50"/>
      </c:doughnutChart>
      <c:pieChart>
        <c:varyColors val="1"/>
        <c:ser>
          <c:idx val="1"/>
          <c:order val="1"/>
          <c:tx>
            <c:strRef>
              <c:f>Dashboard!$AT$1</c:f>
              <c:strCache>
                <c:ptCount val="1"/>
                <c:pt idx="0">
                  <c:v>Regular</c:v>
                </c:pt>
              </c:strCache>
            </c:strRef>
          </c:tx>
          <c:spPr>
            <a:ln>
              <a:noFill/>
            </a:ln>
          </c:spPr>
          <c:dPt>
            <c:idx val="0"/>
            <c:bubble3D val="0"/>
            <c:spPr>
              <a:noFill/>
              <a:ln w="19050">
                <a:noFill/>
              </a:ln>
              <a:effectLst/>
            </c:spPr>
            <c:extLst>
              <c:ext xmlns:c16="http://schemas.microsoft.com/office/drawing/2014/chart" uri="{C3380CC4-5D6E-409C-BE32-E72D297353CC}">
                <c16:uniqueId val="{00000010-0D1D-44FF-8E92-12ADA8A82513}"/>
              </c:ext>
            </c:extLst>
          </c:dPt>
          <c:dPt>
            <c:idx val="1"/>
            <c:bubble3D val="0"/>
            <c:spPr>
              <a:solidFill>
                <a:schemeClr val="tx1"/>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12-0D1D-44FF-8E92-12ADA8A82513}"/>
              </c:ext>
            </c:extLst>
          </c:dPt>
          <c:dPt>
            <c:idx val="2"/>
            <c:bubble3D val="0"/>
            <c:spPr>
              <a:noFill/>
              <a:ln w="19050">
                <a:noFill/>
              </a:ln>
              <a:effectLst/>
            </c:spPr>
            <c:extLst>
              <c:ext xmlns:c16="http://schemas.microsoft.com/office/drawing/2014/chart" uri="{C3380CC4-5D6E-409C-BE32-E72D297353CC}">
                <c16:uniqueId val="{00000014-0D1D-44FF-8E92-12ADA8A82513}"/>
              </c:ext>
            </c:extLst>
          </c:dPt>
          <c:dLbls>
            <c:dLbl>
              <c:idx val="1"/>
              <c:layout>
                <c:manualLayout>
                  <c:x val="9.0110054886720307E-3"/>
                  <c:y val="-2.1846643443856787E-2"/>
                </c:manualLayout>
              </c:layout>
              <c:tx>
                <c:strRef>
                  <c:f>Dashboard!$AT$2</c:f>
                  <c:strCache>
                    <c:ptCount val="1"/>
                    <c:pt idx="0">
                      <c:v>30</c:v>
                    </c:pt>
                  </c:strCache>
                </c:strRef>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dlblFieldTable>
                    <c15:dlblFTEntry>
                      <c15:txfldGUID>{E50C3FF3-A539-471C-9C6B-F047F042848B}</c15:txfldGUID>
                      <c15:f>Dashboard!$AT$2</c15:f>
                      <c15:dlblFieldTableCache>
                        <c:ptCount val="1"/>
                        <c:pt idx="0">
                          <c:v>30</c:v>
                        </c:pt>
                      </c15:dlblFieldTableCache>
                    </c15:dlblFTEntry>
                  </c15:dlblFieldTable>
                  <c15:showDataLabelsRange val="0"/>
                </c:ext>
                <c:ext xmlns:c16="http://schemas.microsoft.com/office/drawing/2014/chart" uri="{C3380CC4-5D6E-409C-BE32-E72D297353CC}">
                  <c16:uniqueId val="{00000012-0D1D-44FF-8E92-12ADA8A82513}"/>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val>
            <c:numRef>
              <c:f>Dashboard!$AT$2:$AT$4</c:f>
              <c:numCache>
                <c:formatCode>General</c:formatCode>
                <c:ptCount val="3"/>
                <c:pt idx="0" formatCode="0">
                  <c:v>30.083333333333332</c:v>
                </c:pt>
                <c:pt idx="1">
                  <c:v>0.5</c:v>
                </c:pt>
                <c:pt idx="2">
                  <c:v>29.416666666666668</c:v>
                </c:pt>
              </c:numCache>
            </c:numRef>
          </c:val>
          <c:extLst>
            <c:ext xmlns:c16="http://schemas.microsoft.com/office/drawing/2014/chart" uri="{C3380CC4-5D6E-409C-BE32-E72D297353CC}">
              <c16:uniqueId val="{00000015-0D1D-44FF-8E92-12ADA8A82513}"/>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latin typeface="Century Gothic" panose="020B0502020202020204" pitchFamily="34" charset="0"/>
              </a:rPr>
              <a:t>Potential</a:t>
            </a:r>
          </a:p>
        </c:rich>
      </c:tx>
      <c:layout>
        <c:manualLayout>
          <c:xMode val="edge"/>
          <c:yMode val="edge"/>
          <c:x val="0.43640933706949953"/>
          <c:y val="0.16613823245028228"/>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981172528987251"/>
          <c:y val="0.29656989773760845"/>
          <c:w val="0.63051260981688506"/>
          <c:h val="0.63051309417481294"/>
        </c:manualLayout>
      </c:layout>
      <c:doughnutChart>
        <c:varyColors val="1"/>
        <c:ser>
          <c:idx val="0"/>
          <c:order val="0"/>
          <c:spPr>
            <a:ln>
              <a:noFill/>
            </a:ln>
          </c:spPr>
          <c:dPt>
            <c:idx val="0"/>
            <c:bubble3D val="0"/>
            <c:spPr>
              <a:solidFill>
                <a:schemeClr val="accent6">
                  <a:shade val="47000"/>
                </a:schemeClr>
              </a:solidFill>
              <a:ln w="19050">
                <a:noFill/>
              </a:ln>
              <a:effectLst/>
            </c:spPr>
            <c:extLst>
              <c:ext xmlns:c16="http://schemas.microsoft.com/office/drawing/2014/chart" uri="{C3380CC4-5D6E-409C-BE32-E72D297353CC}">
                <c16:uniqueId val="{00000001-4004-4823-9BBA-0FC0FA2B99F9}"/>
              </c:ext>
            </c:extLst>
          </c:dPt>
          <c:dPt>
            <c:idx val="1"/>
            <c:bubble3D val="0"/>
            <c:spPr>
              <a:solidFill>
                <a:schemeClr val="accent6">
                  <a:shade val="65000"/>
                </a:schemeClr>
              </a:solidFill>
              <a:ln w="19050">
                <a:noFill/>
              </a:ln>
              <a:effectLst/>
            </c:spPr>
            <c:extLst>
              <c:ext xmlns:c16="http://schemas.microsoft.com/office/drawing/2014/chart" uri="{C3380CC4-5D6E-409C-BE32-E72D297353CC}">
                <c16:uniqueId val="{00000003-4004-4823-9BBA-0FC0FA2B99F9}"/>
              </c:ext>
            </c:extLst>
          </c:dPt>
          <c:dPt>
            <c:idx val="2"/>
            <c:bubble3D val="0"/>
            <c:spPr>
              <a:solidFill>
                <a:schemeClr val="accent6">
                  <a:shade val="82000"/>
                </a:schemeClr>
              </a:solidFill>
              <a:ln w="19050">
                <a:noFill/>
              </a:ln>
              <a:effectLst/>
            </c:spPr>
            <c:extLst>
              <c:ext xmlns:c16="http://schemas.microsoft.com/office/drawing/2014/chart" uri="{C3380CC4-5D6E-409C-BE32-E72D297353CC}">
                <c16:uniqueId val="{00000005-4004-4823-9BBA-0FC0FA2B99F9}"/>
              </c:ext>
            </c:extLst>
          </c:dPt>
          <c:dPt>
            <c:idx val="3"/>
            <c:bubble3D val="0"/>
            <c:spPr>
              <a:solidFill>
                <a:schemeClr val="accent6"/>
              </a:solidFill>
              <a:ln w="19050">
                <a:noFill/>
              </a:ln>
              <a:effectLst/>
            </c:spPr>
            <c:extLst>
              <c:ext xmlns:c16="http://schemas.microsoft.com/office/drawing/2014/chart" uri="{C3380CC4-5D6E-409C-BE32-E72D297353CC}">
                <c16:uniqueId val="{00000007-4004-4823-9BBA-0FC0FA2B99F9}"/>
              </c:ext>
            </c:extLst>
          </c:dPt>
          <c:dPt>
            <c:idx val="4"/>
            <c:bubble3D val="0"/>
            <c:spPr>
              <a:solidFill>
                <a:schemeClr val="accent6">
                  <a:tint val="83000"/>
                </a:schemeClr>
              </a:solidFill>
              <a:ln w="19050">
                <a:noFill/>
              </a:ln>
              <a:effectLst/>
            </c:spPr>
            <c:extLst>
              <c:ext xmlns:c16="http://schemas.microsoft.com/office/drawing/2014/chart" uri="{C3380CC4-5D6E-409C-BE32-E72D297353CC}">
                <c16:uniqueId val="{00000009-4004-4823-9BBA-0FC0FA2B99F9}"/>
              </c:ext>
            </c:extLst>
          </c:dPt>
          <c:dPt>
            <c:idx val="5"/>
            <c:bubble3D val="0"/>
            <c:spPr>
              <a:solidFill>
                <a:schemeClr val="accent6">
                  <a:tint val="65000"/>
                </a:schemeClr>
              </a:solidFill>
              <a:ln w="19050">
                <a:noFill/>
              </a:ln>
              <a:effectLst/>
            </c:spPr>
            <c:extLst>
              <c:ext xmlns:c16="http://schemas.microsoft.com/office/drawing/2014/chart" uri="{C3380CC4-5D6E-409C-BE32-E72D297353CC}">
                <c16:uniqueId val="{0000000B-4004-4823-9BBA-0FC0FA2B99F9}"/>
              </c:ext>
            </c:extLst>
          </c:dPt>
          <c:dPt>
            <c:idx val="6"/>
            <c:bubble3D val="0"/>
            <c:spPr>
              <a:noFill/>
              <a:ln w="19050">
                <a:noFill/>
              </a:ln>
              <a:effectLst/>
            </c:spPr>
            <c:extLst>
              <c:ext xmlns:c16="http://schemas.microsoft.com/office/drawing/2014/chart" uri="{C3380CC4-5D6E-409C-BE32-E72D297353CC}">
                <c16:uniqueId val="{0000000D-4004-4823-9BBA-0FC0FA2B99F9}"/>
              </c:ext>
            </c:extLst>
          </c:dPt>
          <c:dLbls>
            <c:dLbl>
              <c:idx val="0"/>
              <c:layout>
                <c:manualLayout>
                  <c:x val="-9.3432082416861253E-2"/>
                  <c:y val="6.1428511159378502E-2"/>
                </c:manualLayout>
              </c:layout>
              <c:tx>
                <c:strRef>
                  <c:f>Dashboard!$AP$2</c:f>
                  <c:strCache>
                    <c:ptCount val="1"/>
                    <c:pt idx="0">
                      <c:v>0</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{78D5D154-F956-4FAF-AF1B-8C3318D74CBE}</c15:txfldGUID>
                      <c15:f>Dashboard!$AP$2</c15:f>
                      <c15:dlblFieldTableCache>
                        <c:ptCount val="1"/>
                        <c:pt idx="0">
                          <c:v>0</c:v>
                        </c:pt>
                      </c15:dlblFieldTableCache>
                    </c15:dlblFTEntry>
                  </c15:dlblFieldTable>
                  <c15:showDataLabelsRange val="0"/>
                </c:ext>
                <c:ext xmlns:c16="http://schemas.microsoft.com/office/drawing/2014/chart" uri="{C3380CC4-5D6E-409C-BE32-E72D297353CC}">
                  <c16:uniqueId val="{00000001-4004-4823-9BBA-0FC0FA2B99F9}"/>
                </c:ext>
              </c:extLst>
            </c:dLbl>
            <c:dLbl>
              <c:idx val="1"/>
              <c:delete val="1"/>
              <c:extLst>
                <c:ext xmlns:c15="http://schemas.microsoft.com/office/drawing/2012/chart" uri="{CE6537A1-D6FC-4f65-9D91-7224C49458BB}"/>
                <c:ext xmlns:c16="http://schemas.microsoft.com/office/drawing/2014/chart" uri="{C3380CC4-5D6E-409C-BE32-E72D297353CC}">
                  <c16:uniqueId val="{00000003-4004-4823-9BBA-0FC0FA2B99F9}"/>
                </c:ext>
              </c:extLst>
            </c:dLbl>
            <c:dLbl>
              <c:idx val="2"/>
              <c:delete val="1"/>
              <c:extLst>
                <c:ext xmlns:c15="http://schemas.microsoft.com/office/drawing/2012/chart" uri="{CE6537A1-D6FC-4f65-9D91-7224C49458BB}"/>
                <c:ext xmlns:c16="http://schemas.microsoft.com/office/drawing/2014/chart" uri="{C3380CC4-5D6E-409C-BE32-E72D297353CC}">
                  <c16:uniqueId val="{00000005-4004-4823-9BBA-0FC0FA2B99F9}"/>
                </c:ext>
              </c:extLst>
            </c:dLbl>
            <c:dLbl>
              <c:idx val="3"/>
              <c:delete val="1"/>
              <c:extLst>
                <c:ext xmlns:c15="http://schemas.microsoft.com/office/drawing/2012/chart" uri="{CE6537A1-D6FC-4f65-9D91-7224C49458BB}"/>
                <c:ext xmlns:c16="http://schemas.microsoft.com/office/drawing/2014/chart" uri="{C3380CC4-5D6E-409C-BE32-E72D297353CC}">
                  <c16:uniqueId val="{00000007-4004-4823-9BBA-0FC0FA2B99F9}"/>
                </c:ext>
              </c:extLst>
            </c:dLbl>
            <c:dLbl>
              <c:idx val="4"/>
              <c:delete val="1"/>
              <c:extLst>
                <c:ext xmlns:c15="http://schemas.microsoft.com/office/drawing/2012/chart" uri="{CE6537A1-D6FC-4f65-9D91-7224C49458BB}"/>
                <c:ext xmlns:c16="http://schemas.microsoft.com/office/drawing/2014/chart" uri="{C3380CC4-5D6E-409C-BE32-E72D297353CC}">
                  <c16:uniqueId val="{00000009-4004-4823-9BBA-0FC0FA2B99F9}"/>
                </c:ext>
              </c:extLst>
            </c:dLbl>
            <c:dLbl>
              <c:idx val="5"/>
              <c:layout>
                <c:manualLayout>
                  <c:x val="9.1308625998296214E-2"/>
                  <c:y val="6.8253901288198332E-2"/>
                </c:manualLayout>
              </c:layout>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004-4823-9BBA-0FC0FA2B99F9}"/>
                </c:ext>
              </c:extLst>
            </c:dLbl>
            <c:dLbl>
              <c:idx val="6"/>
              <c:delete val="1"/>
              <c:extLst>
                <c:ext xmlns:c15="http://schemas.microsoft.com/office/drawing/2012/chart" uri="{CE6537A1-D6FC-4f65-9D91-7224C49458BB}"/>
                <c:ext xmlns:c16="http://schemas.microsoft.com/office/drawing/2014/chart" uri="{C3380CC4-5D6E-409C-BE32-E72D297353CC}">
                  <c16:uniqueId val="{0000000D-4004-4823-9BBA-0FC0FA2B99F9}"/>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val>
            <c:numRef>
              <c:f>Dashboard!$AQ$2:$AQ$8</c:f>
              <c:numCache>
                <c:formatCode>General</c:formatCode>
                <c:ptCount val="7"/>
                <c:pt idx="0">
                  <c:v>5</c:v>
                </c:pt>
                <c:pt idx="1">
                  <c:v>5</c:v>
                </c:pt>
                <c:pt idx="2">
                  <c:v>5</c:v>
                </c:pt>
                <c:pt idx="3">
                  <c:v>5</c:v>
                </c:pt>
                <c:pt idx="4">
                  <c:v>5</c:v>
                </c:pt>
                <c:pt idx="5">
                  <c:v>5</c:v>
                </c:pt>
                <c:pt idx="6">
                  <c:v>30</c:v>
                </c:pt>
              </c:numCache>
            </c:numRef>
          </c:val>
          <c:extLst>
            <c:ext xmlns:c16="http://schemas.microsoft.com/office/drawing/2014/chart" uri="{C3380CC4-5D6E-409C-BE32-E72D297353CC}">
              <c16:uniqueId val="{0000000E-4004-4823-9BBA-0FC0FA2B99F9}"/>
            </c:ext>
          </c:extLst>
        </c:ser>
        <c:dLbls>
          <c:showLegendKey val="0"/>
          <c:showVal val="0"/>
          <c:showCatName val="0"/>
          <c:showSerName val="0"/>
          <c:showPercent val="0"/>
          <c:showBubbleSize val="0"/>
          <c:showLeaderLines val="0"/>
        </c:dLbls>
        <c:firstSliceAng val="271"/>
        <c:holeSize val="50"/>
      </c:doughnutChart>
      <c:pieChart>
        <c:varyColors val="1"/>
        <c:ser>
          <c:idx val="1"/>
          <c:order val="1"/>
          <c:tx>
            <c:strRef>
              <c:f>Dashboard!$AU$1</c:f>
              <c:strCache>
                <c:ptCount val="1"/>
                <c:pt idx="0">
                  <c:v>Potential</c:v>
                </c:pt>
              </c:strCache>
            </c:strRef>
          </c:tx>
          <c:spPr>
            <a:ln>
              <a:noFill/>
            </a:ln>
          </c:spPr>
          <c:dPt>
            <c:idx val="0"/>
            <c:bubble3D val="0"/>
            <c:spPr>
              <a:noFill/>
              <a:ln w="19050">
                <a:noFill/>
              </a:ln>
              <a:effectLst/>
            </c:spPr>
            <c:extLst>
              <c:ext xmlns:c16="http://schemas.microsoft.com/office/drawing/2014/chart" uri="{C3380CC4-5D6E-409C-BE32-E72D297353CC}">
                <c16:uniqueId val="{00000010-4004-4823-9BBA-0FC0FA2B99F9}"/>
              </c:ext>
            </c:extLst>
          </c:dPt>
          <c:dPt>
            <c:idx val="1"/>
            <c:bubble3D val="0"/>
            <c:spPr>
              <a:solidFill>
                <a:schemeClr val="tx1"/>
              </a:solidFill>
              <a:ln w="19050">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12-4004-4823-9BBA-0FC0FA2B99F9}"/>
              </c:ext>
            </c:extLst>
          </c:dPt>
          <c:dPt>
            <c:idx val="2"/>
            <c:bubble3D val="0"/>
            <c:spPr>
              <a:noFill/>
              <a:ln w="19050">
                <a:noFill/>
              </a:ln>
              <a:effectLst/>
            </c:spPr>
            <c:extLst>
              <c:ext xmlns:c16="http://schemas.microsoft.com/office/drawing/2014/chart" uri="{C3380CC4-5D6E-409C-BE32-E72D297353CC}">
                <c16:uniqueId val="{00000014-4004-4823-9BBA-0FC0FA2B99F9}"/>
              </c:ext>
            </c:extLst>
          </c:dPt>
          <c:dLbls>
            <c:dLbl>
              <c:idx val="1"/>
              <c:tx>
                <c:strRef>
                  <c:f>Dashboard!$AU$2</c:f>
                  <c:strCache>
                    <c:ptCount val="1"/>
                    <c:pt idx="0">
                      <c:v>21</c:v>
                    </c:pt>
                  </c:strCache>
                </c:strRef>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dlblFieldTable>
                    <c15:dlblFTEntry>
                      <c15:txfldGUID>{B70EBBCE-5278-4E7E-8F91-E7F486D3AB36}</c15:txfldGUID>
                      <c15:f>Dashboard!$AU$2</c15:f>
                      <c15:dlblFieldTableCache>
                        <c:ptCount val="1"/>
                        <c:pt idx="0">
                          <c:v>21</c:v>
                        </c:pt>
                      </c15:dlblFieldTableCache>
                    </c15:dlblFTEntry>
                  </c15:dlblFieldTable>
                  <c15:showDataLabelsRange val="0"/>
                </c:ext>
                <c:ext xmlns:c16="http://schemas.microsoft.com/office/drawing/2014/chart" uri="{C3380CC4-5D6E-409C-BE32-E72D297353CC}">
                  <c16:uniqueId val="{00000012-4004-4823-9BBA-0FC0FA2B99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val>
            <c:numRef>
              <c:f>Dashboard!$AU$2:$AU$4</c:f>
              <c:numCache>
                <c:formatCode>General</c:formatCode>
                <c:ptCount val="3"/>
                <c:pt idx="0" formatCode="0">
                  <c:v>21.25</c:v>
                </c:pt>
                <c:pt idx="1">
                  <c:v>0.5</c:v>
                </c:pt>
                <c:pt idx="2">
                  <c:v>38.25</c:v>
                </c:pt>
              </c:numCache>
            </c:numRef>
          </c:val>
          <c:extLst>
            <c:ext xmlns:c16="http://schemas.microsoft.com/office/drawing/2014/chart" uri="{C3380CC4-5D6E-409C-BE32-E72D297353CC}">
              <c16:uniqueId val="{00000015-4004-4823-9BBA-0FC0FA2B99F9}"/>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tx1"/>
                </a:solidFill>
                <a:latin typeface="+mn-lt"/>
                <a:ea typeface="+mn-ea"/>
                <a:cs typeface="+mn-cs"/>
              </a:defRPr>
            </a:pPr>
            <a:r>
              <a:rPr lang="en-US">
                <a:solidFill>
                  <a:schemeClr val="tx1"/>
                </a:solidFill>
              </a:rPr>
              <a:t>Remaining Loan Balance</a:t>
            </a:r>
          </a:p>
        </c:rich>
      </c:tx>
      <c:layout>
        <c:manualLayout>
          <c:xMode val="edge"/>
          <c:yMode val="edge"/>
          <c:x val="0.29411764705882354"/>
          <c:y val="3.519061583577713E-2"/>
        </c:manualLayout>
      </c:layout>
      <c:overlay val="0"/>
      <c:spPr>
        <a:noFill/>
        <a:ln>
          <a:noFill/>
        </a:ln>
        <a:effectLst/>
      </c:spPr>
    </c:title>
    <c:autoTitleDeleted val="0"/>
    <c:plotArea>
      <c:layout>
        <c:manualLayout>
          <c:layoutTarget val="inner"/>
          <c:xMode val="edge"/>
          <c:yMode val="edge"/>
          <c:x val="0.19212214326867677"/>
          <c:y val="0.27195373584436916"/>
          <c:w val="0.66496246723453889"/>
          <c:h val="0.60117302052785926"/>
        </c:manualLayout>
      </c:layout>
      <c:scatterChart>
        <c:scatterStyle val="smoothMarker"/>
        <c:varyColors val="0"/>
        <c:ser>
          <c:idx val="0"/>
          <c:order val="0"/>
          <c:tx>
            <c:strRef>
              <c:f>'Amortization Schedule'!$Y$18</c:f>
              <c:strCache>
                <c:ptCount val="1"/>
                <c:pt idx="0">
                  <c:v>Regular Payment</c:v>
                </c:pt>
              </c:strCache>
            </c:strRef>
          </c:tx>
          <c:spPr>
            <a:ln w="22225" cap="rnd">
              <a:solidFill>
                <a:schemeClr val="accent1"/>
              </a:solidFill>
            </a:ln>
            <a:effectLst/>
          </c:spPr>
          <c:marker>
            <c:symbol val="circle"/>
            <c:size val="3"/>
            <c:spPr>
              <a:solidFill>
                <a:srgbClr val="00B0F0"/>
              </a:solidFill>
              <a:ln>
                <a:noFill/>
              </a:ln>
              <a:effectLst/>
            </c:spPr>
          </c:marker>
          <c:xVal>
            <c:numRef>
              <c:f>'Amortization Schedule'!$D$19:$D$379</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xVal>
          <c:yVal>
            <c:numRef>
              <c:f>'Amortization Schedule'!$H$19:$H$379</c:f>
              <c:numCache>
                <c:formatCode>_("$"* #,##0.00_);_("$"* \(#,##0.00\);_("$"* "-"??_);_(@_)</c:formatCode>
                <c:ptCount val="361"/>
                <c:pt idx="0" formatCode="_(* #,##0.00_);_(* \(#,##0.00\);_(* &quot;-&quot;??_);_(@_)">
                  <c:v>144750</c:v>
                </c:pt>
                <c:pt idx="1">
                  <c:v>144559.38551402703</c:v>
                </c:pt>
                <c:pt idx="2">
                  <c:v>144368.05622373166</c:v>
                </c:pt>
                <c:pt idx="3">
                  <c:v>144176.0094485977</c:v>
                </c:pt>
                <c:pt idx="4">
                  <c:v>143983.24249805699</c:v>
                </c:pt>
                <c:pt idx="5">
                  <c:v>143789.75267145174</c:v>
                </c:pt>
                <c:pt idx="6">
                  <c:v>143595.53725799674</c:v>
                </c:pt>
                <c:pt idx="7">
                  <c:v>143400.59353674127</c:v>
                </c:pt>
                <c:pt idx="8">
                  <c:v>143204.91877653109</c:v>
                </c:pt>
                <c:pt idx="9">
                  <c:v>143008.51023597011</c:v>
                </c:pt>
                <c:pt idx="10">
                  <c:v>142811.36516338203</c:v>
                </c:pt>
                <c:pt idx="11">
                  <c:v>142613.48079677174</c:v>
                </c:pt>
                <c:pt idx="12">
                  <c:v>142414.85436378667</c:v>
                </c:pt>
                <c:pt idx="13">
                  <c:v>142215.4830816779</c:v>
                </c:pt>
                <c:pt idx="14">
                  <c:v>142015.36415726124</c:v>
                </c:pt>
                <c:pt idx="15">
                  <c:v>141814.494786878</c:v>
                </c:pt>
                <c:pt idx="16">
                  <c:v>141612.87215635582</c:v>
                </c:pt>
                <c:pt idx="17">
                  <c:v>141410.49344096921</c:v>
                </c:pt>
                <c:pt idx="18">
                  <c:v>141207.35580539989</c:v>
                </c:pt>
                <c:pt idx="19">
                  <c:v>141003.45640369717</c:v>
                </c:pt>
                <c:pt idx="20">
                  <c:v>140798.79237923806</c:v>
                </c:pt>
                <c:pt idx="21">
                  <c:v>140593.36086468725</c:v>
                </c:pt>
                <c:pt idx="22">
                  <c:v>140387.15898195686</c:v>
                </c:pt>
                <c:pt idx="23">
                  <c:v>140180.18384216624</c:v>
                </c:pt>
                <c:pt idx="24">
                  <c:v>139972.43254560139</c:v>
                </c:pt>
                <c:pt idx="25">
                  <c:v>139763.90218167444</c:v>
                </c:pt>
                <c:pt idx="26">
                  <c:v>139554.58982888274</c:v>
                </c:pt>
                <c:pt idx="27">
                  <c:v>139344.49255476811</c:v>
                </c:pt>
                <c:pt idx="28">
                  <c:v>139133.60741587554</c:v>
                </c:pt>
                <c:pt idx="29">
                  <c:v>138921.93145771211</c:v>
                </c:pt>
                <c:pt idx="30">
                  <c:v>138709.46171470557</c:v>
                </c:pt>
                <c:pt idx="31">
                  <c:v>138496.19521016275</c:v>
                </c:pt>
                <c:pt idx="32">
                  <c:v>138282.12895622791</c:v>
                </c:pt>
                <c:pt idx="33">
                  <c:v>138067.25995384081</c:v>
                </c:pt>
                <c:pt idx="34">
                  <c:v>137851.58519269477</c:v>
                </c:pt>
                <c:pt idx="35">
                  <c:v>137635.10165119442</c:v>
                </c:pt>
                <c:pt idx="36">
                  <c:v>137417.80629641344</c:v>
                </c:pt>
                <c:pt idx="37">
                  <c:v>137199.69608405203</c:v>
                </c:pt>
                <c:pt idx="38">
                  <c:v>136980.76795839425</c:v>
                </c:pt>
                <c:pt idx="39">
                  <c:v>136761.01885226526</c:v>
                </c:pt>
                <c:pt idx="40">
                  <c:v>136540.4456869883</c:v>
                </c:pt>
                <c:pt idx="41">
                  <c:v>136319.04537234156</c:v>
                </c:pt>
                <c:pt idx="42">
                  <c:v>136096.81480651489</c:v>
                </c:pt>
                <c:pt idx="43">
                  <c:v>135873.75087606636</c:v>
                </c:pt>
                <c:pt idx="44">
                  <c:v>135649.85045587865</c:v>
                </c:pt>
                <c:pt idx="45">
                  <c:v>135425.11040911524</c:v>
                </c:pt>
                <c:pt idx="46">
                  <c:v>135199.52758717645</c:v>
                </c:pt>
                <c:pt idx="47">
                  <c:v>134973.09882965538</c:v>
                </c:pt>
                <c:pt idx="48">
                  <c:v>134745.82096429364</c:v>
                </c:pt>
                <c:pt idx="49">
                  <c:v>134517.69080693679</c:v>
                </c:pt>
                <c:pt idx="50">
                  <c:v>134288.70516148984</c:v>
                </c:pt>
                <c:pt idx="51">
                  <c:v>134058.86081987247</c:v>
                </c:pt>
                <c:pt idx="52">
                  <c:v>133828.15456197402</c:v>
                </c:pt>
                <c:pt idx="53">
                  <c:v>133596.58315560847</c:v>
                </c:pt>
                <c:pt idx="54">
                  <c:v>133364.14335646905</c:v>
                </c:pt>
                <c:pt idx="55">
                  <c:v>133130.83190808285</c:v>
                </c:pt>
                <c:pt idx="56">
                  <c:v>132896.6455417652</c:v>
                </c:pt>
                <c:pt idx="57">
                  <c:v>132661.58097657387</c:v>
                </c:pt>
                <c:pt idx="58">
                  <c:v>132425.63491926304</c:v>
                </c:pt>
                <c:pt idx="59">
                  <c:v>132188.80406423731</c:v>
                </c:pt>
                <c:pt idx="60">
                  <c:v>131951.08509350524</c:v>
                </c:pt>
                <c:pt idx="61">
                  <c:v>131712.47467663293</c:v>
                </c:pt>
                <c:pt idx="62">
                  <c:v>131472.96947069734</c:v>
                </c:pt>
                <c:pt idx="63">
                  <c:v>131232.5661202395</c:v>
                </c:pt>
                <c:pt idx="64">
                  <c:v>130991.26125721744</c:v>
                </c:pt>
                <c:pt idx="65">
                  <c:v>130749.05150095905</c:v>
                </c:pt>
                <c:pt idx="66">
                  <c:v>130505.93345811468</c:v>
                </c:pt>
                <c:pt idx="67">
                  <c:v>130261.90372260966</c:v>
                </c:pt>
                <c:pt idx="68">
                  <c:v>130016.95887559648</c:v>
                </c:pt>
                <c:pt idx="69">
                  <c:v>129771.095485407</c:v>
                </c:pt>
                <c:pt idx="70">
                  <c:v>129524.31010750431</c:v>
                </c:pt>
                <c:pt idx="71">
                  <c:v>129276.59928443449</c:v>
                </c:pt>
                <c:pt idx="72">
                  <c:v>129027.95954577815</c:v>
                </c:pt>
                <c:pt idx="73">
                  <c:v>128778.38740810186</c:v>
                </c:pt>
                <c:pt idx="74">
                  <c:v>128527.87937490927</c:v>
                </c:pt>
                <c:pt idx="75">
                  <c:v>128276.43193659221</c:v>
                </c:pt>
                <c:pt idx="76">
                  <c:v>128024.04157038147</c:v>
                </c:pt>
                <c:pt idx="77">
                  <c:v>127770.70474029743</c:v>
                </c:pt>
                <c:pt idx="78">
                  <c:v>127516.41789710057</c:v>
                </c:pt>
                <c:pt idx="79">
                  <c:v>127261.17747824173</c:v>
                </c:pt>
                <c:pt idx="80">
                  <c:v>127004.97990781217</c:v>
                </c:pt>
                <c:pt idx="81">
                  <c:v>126747.82159649351</c:v>
                </c:pt>
                <c:pt idx="82">
                  <c:v>126489.69894150739</c:v>
                </c:pt>
                <c:pt idx="83">
                  <c:v>126230.60832656508</c:v>
                </c:pt>
                <c:pt idx="84">
                  <c:v>125970.54612181673</c:v>
                </c:pt>
                <c:pt idx="85">
                  <c:v>125709.50868380058</c:v>
                </c:pt>
                <c:pt idx="86">
                  <c:v>125447.49235539186</c:v>
                </c:pt>
                <c:pt idx="87">
                  <c:v>125184.49346575161</c:v>
                </c:pt>
                <c:pt idx="88">
                  <c:v>124920.50833027522</c:v>
                </c:pt>
                <c:pt idx="89">
                  <c:v>124655.53325054079</c:v>
                </c:pt>
                <c:pt idx="90">
                  <c:v>124389.56451425735</c:v>
                </c:pt>
                <c:pt idx="91">
                  <c:v>124122.59839521284</c:v>
                </c:pt>
                <c:pt idx="92">
                  <c:v>123854.63115322193</c:v>
                </c:pt>
                <c:pt idx="93">
                  <c:v>123585.65903407354</c:v>
                </c:pt>
                <c:pt idx="94">
                  <c:v>123315.67826947836</c:v>
                </c:pt>
                <c:pt idx="95">
                  <c:v>123044.68507701594</c:v>
                </c:pt>
                <c:pt idx="96">
                  <c:v>122772.67566008179</c:v>
                </c:pt>
                <c:pt idx="97">
                  <c:v>122499.64620783413</c:v>
                </c:pt>
                <c:pt idx="98">
                  <c:v>122225.59289514054</c:v>
                </c:pt>
                <c:pt idx="99">
                  <c:v>121950.51188252436</c:v>
                </c:pt>
                <c:pt idx="100">
                  <c:v>121674.39931611085</c:v>
                </c:pt>
                <c:pt idx="101">
                  <c:v>121397.25132757331</c:v>
                </c:pt>
                <c:pt idx="102">
                  <c:v>121119.06403407875</c:v>
                </c:pt>
                <c:pt idx="103">
                  <c:v>120839.83353823358</c:v>
                </c:pt>
                <c:pt idx="104">
                  <c:v>120559.55592802899</c:v>
                </c:pt>
                <c:pt idx="105">
                  <c:v>120278.22727678613</c:v>
                </c:pt>
                <c:pt idx="106">
                  <c:v>119995.84364310112</c:v>
                </c:pt>
                <c:pt idx="107">
                  <c:v>119712.40107078978</c:v>
                </c:pt>
                <c:pt idx="108">
                  <c:v>119427.89558883228</c:v>
                </c:pt>
                <c:pt idx="109">
                  <c:v>119142.32321131745</c:v>
                </c:pt>
                <c:pt idx="110">
                  <c:v>118855.67993738693</c:v>
                </c:pt>
                <c:pt idx="111">
                  <c:v>118567.96175117917</c:v>
                </c:pt>
                <c:pt idx="112">
                  <c:v>118279.16462177313</c:v>
                </c:pt>
                <c:pt idx="113">
                  <c:v>117989.28450313181</c:v>
                </c:pt>
                <c:pt idx="114">
                  <c:v>117698.3173340456</c:v>
                </c:pt>
                <c:pt idx="115">
                  <c:v>117406.25903807531</c:v>
                </c:pt>
                <c:pt idx="116">
                  <c:v>117113.10552349513</c:v>
                </c:pt>
                <c:pt idx="117">
                  <c:v>116818.85268323528</c:v>
                </c:pt>
                <c:pt idx="118">
                  <c:v>116523.49639482445</c:v>
                </c:pt>
                <c:pt idx="119">
                  <c:v>116227.03252033208</c:v>
                </c:pt>
                <c:pt idx="120">
                  <c:v>115929.45690631037</c:v>
                </c:pt>
                <c:pt idx="121">
                  <c:v>115630.76538373607</c:v>
                </c:pt>
                <c:pt idx="122">
                  <c:v>115330.95376795212</c:v>
                </c:pt>
                <c:pt idx="123">
                  <c:v>115030.01785860898</c:v>
                </c:pt>
                <c:pt idx="124">
                  <c:v>114727.9534396058</c:v>
                </c:pt>
                <c:pt idx="125">
                  <c:v>114424.75627903135</c:v>
                </c:pt>
                <c:pt idx="126">
                  <c:v>114120.42212910476</c:v>
                </c:pt>
                <c:pt idx="127">
                  <c:v>113814.94672611594</c:v>
                </c:pt>
                <c:pt idx="128">
                  <c:v>113508.32579036591</c:v>
                </c:pt>
                <c:pt idx="129">
                  <c:v>113200.55502610683</c:v>
                </c:pt>
                <c:pt idx="130">
                  <c:v>112891.63012148176</c:v>
                </c:pt>
                <c:pt idx="131">
                  <c:v>112581.54674846436</c:v>
                </c:pt>
                <c:pt idx="132">
                  <c:v>112270.30056279813</c:v>
                </c:pt>
                <c:pt idx="133">
                  <c:v>111957.88720393566</c:v>
                </c:pt>
                <c:pt idx="134">
                  <c:v>111644.30229497746</c:v>
                </c:pt>
                <c:pt idx="135">
                  <c:v>111329.54144261066</c:v>
                </c:pt>
                <c:pt idx="136">
                  <c:v>111013.60023704749</c:v>
                </c:pt>
                <c:pt idx="137">
                  <c:v>110696.47425196346</c:v>
                </c:pt>
                <c:pt idx="138">
                  <c:v>110378.15904443536</c:v>
                </c:pt>
                <c:pt idx="139">
                  <c:v>110058.65015487904</c:v>
                </c:pt>
                <c:pt idx="140">
                  <c:v>109737.94310698687</c:v>
                </c:pt>
                <c:pt idx="141">
                  <c:v>109416.03340766511</c:v>
                </c:pt>
                <c:pt idx="142">
                  <c:v>109092.91654697088</c:v>
                </c:pt>
                <c:pt idx="143">
                  <c:v>108768.58799804906</c:v>
                </c:pt>
                <c:pt idx="144">
                  <c:v>108443.04321706879</c:v>
                </c:pt>
                <c:pt idx="145">
                  <c:v>108116.27764315983</c:v>
                </c:pt>
                <c:pt idx="146">
                  <c:v>107788.28669834872</c:v>
                </c:pt>
                <c:pt idx="147">
                  <c:v>107459.06578749456</c:v>
                </c:pt>
                <c:pt idx="148">
                  <c:v>107128.6102982247</c:v>
                </c:pt>
                <c:pt idx="149">
                  <c:v>106796.91560087008</c:v>
                </c:pt>
                <c:pt idx="150">
                  <c:v>106463.97704840038</c:v>
                </c:pt>
                <c:pt idx="151">
                  <c:v>106129.78997635892</c:v>
                </c:pt>
                <c:pt idx="152">
                  <c:v>105794.34970279731</c:v>
                </c:pt>
                <c:pt idx="153">
                  <c:v>105457.65152820984</c:v>
                </c:pt>
                <c:pt idx="154">
                  <c:v>105119.69073546767</c:v>
                </c:pt>
                <c:pt idx="155">
                  <c:v>104780.4625897527</c:v>
                </c:pt>
                <c:pt idx="156">
                  <c:v>104439.96233849131</c:v>
                </c:pt>
                <c:pt idx="157">
                  <c:v>104098.18521128769</c:v>
                </c:pt>
                <c:pt idx="158">
                  <c:v>103755.12641985706</c:v>
                </c:pt>
                <c:pt idx="159">
                  <c:v>103410.78115795855</c:v>
                </c:pt>
                <c:pt idx="160">
                  <c:v>103065.14460132793</c:v>
                </c:pt>
                <c:pt idx="161">
                  <c:v>102718.21190760995</c:v>
                </c:pt>
                <c:pt idx="162">
                  <c:v>102369.97821629052</c:v>
                </c:pt>
                <c:pt idx="163">
                  <c:v>102020.43864862864</c:v>
                </c:pt>
                <c:pt idx="164">
                  <c:v>101669.58830758803</c:v>
                </c:pt>
                <c:pt idx="165">
                  <c:v>101317.42227776852</c:v>
                </c:pt>
                <c:pt idx="166">
                  <c:v>100963.9356253372</c:v>
                </c:pt>
                <c:pt idx="167">
                  <c:v>100609.12339795925</c:v>
                </c:pt>
                <c:pt idx="168">
                  <c:v>100252.98062472863</c:v>
                </c:pt>
                <c:pt idx="169">
                  <c:v>99895.502316098398</c:v>
                </c:pt>
                <c:pt idx="170">
                  <c:v>99536.683463810798</c:v>
                </c:pt>
                <c:pt idx="171">
                  <c:v>99176.51904082713</c:v>
                </c:pt>
                <c:pt idx="172">
                  <c:v>98815.004001257272</c:v>
                </c:pt>
                <c:pt idx="173">
                  <c:v>98452.133280289025</c:v>
                </c:pt>
                <c:pt idx="174">
                  <c:v>98087.901794117148</c:v>
                </c:pt>
                <c:pt idx="175">
                  <c:v>97722.304439872125</c:v>
                </c:pt>
                <c:pt idx="176">
                  <c:v>97355.336095548686</c:v>
                </c:pt>
                <c:pt idx="177">
                  <c:v>96986.991619934037</c:v>
                </c:pt>
                <c:pt idx="178">
                  <c:v>96617.265852535827</c:v>
                </c:pt>
                <c:pt idx="179">
                  <c:v>96246.153613509872</c:v>
                </c:pt>
                <c:pt idx="180">
                  <c:v>95873.649703587565</c:v>
                </c:pt>
                <c:pt idx="181">
                  <c:v>95499.748904003063</c:v>
                </c:pt>
                <c:pt idx="182">
                  <c:v>95124.445976420116</c:v>
                </c:pt>
                <c:pt idx="183">
                  <c:v>94747.735662858729</c:v>
                </c:pt>
                <c:pt idx="184">
                  <c:v>94369.612685621483</c:v>
                </c:pt>
                <c:pt idx="185">
                  <c:v>93990.071747219597</c:v>
                </c:pt>
                <c:pt idx="186">
                  <c:v>93609.107530298716</c:v>
                </c:pt>
                <c:pt idx="187">
                  <c:v>93226.71469756437</c:v>
                </c:pt>
                <c:pt idx="188">
                  <c:v>92842.887891707273</c:v>
                </c:pt>
                <c:pt idx="189">
                  <c:v>92457.621735328212</c:v>
                </c:pt>
                <c:pt idx="190">
                  <c:v>92070.910830862733</c:v>
                </c:pt>
                <c:pt idx="191">
                  <c:v>91682.74976050551</c:v>
                </c:pt>
                <c:pt idx="192">
                  <c:v>91293.133086134447</c:v>
                </c:pt>
                <c:pt idx="193">
                  <c:v>90902.055349234492</c:v>
                </c:pt>
                <c:pt idx="194">
                  <c:v>90509.511070821158</c:v>
                </c:pt>
                <c:pt idx="195">
                  <c:v>90115.494751363774</c:v>
                </c:pt>
                <c:pt idx="196">
                  <c:v>89720.00087070842</c:v>
                </c:pt>
                <c:pt idx="197">
                  <c:v>89323.023888000607</c:v>
                </c:pt>
                <c:pt idx="198">
                  <c:v>88924.55824160765</c:v>
                </c:pt>
                <c:pt idx="199">
                  <c:v>88524.598349040723</c:v>
                </c:pt>
                <c:pt idx="200">
                  <c:v>88123.138606876659</c:v>
                </c:pt>
                <c:pt idx="201">
                  <c:v>87720.173390679483</c:v>
                </c:pt>
                <c:pt idx="202">
                  <c:v>87315.697054921562</c:v>
                </c:pt>
                <c:pt idx="203">
                  <c:v>86909.703932904551</c:v>
                </c:pt>
                <c:pt idx="204">
                  <c:v>86502.188336679974</c:v>
                </c:pt>
                <c:pt idx="205">
                  <c:v>86093.144556969564</c:v>
                </c:pt>
                <c:pt idx="206">
                  <c:v>85682.566863085231</c:v>
                </c:pt>
                <c:pt idx="207">
                  <c:v>85270.449502848831</c:v>
                </c:pt>
                <c:pt idx="208">
                  <c:v>84856.786702511556</c:v>
                </c:pt>
                <c:pt idx="209">
                  <c:v>84441.572666673019</c:v>
                </c:pt>
                <c:pt idx="210">
                  <c:v>84024.801578200073</c:v>
                </c:pt>
                <c:pt idx="211">
                  <c:v>83606.467598145362</c:v>
                </c:pt>
                <c:pt idx="212">
                  <c:v>83186.564865665438</c:v>
                </c:pt>
                <c:pt idx="213">
                  <c:v>82765.087497938715</c:v>
                </c:pt>
                <c:pt idx="214">
                  <c:v>82342.029590083024</c:v>
                </c:pt>
                <c:pt idx="215">
                  <c:v>81917.385215072878</c:v>
                </c:pt>
                <c:pt idx="216">
                  <c:v>81491.148423656443</c:v>
                </c:pt>
                <c:pt idx="217">
                  <c:v>81063.313244272198</c:v>
                </c:pt>
                <c:pt idx="218">
                  <c:v>80633.873682965263</c:v>
                </c:pt>
                <c:pt idx="219">
                  <c:v>80202.823723303416</c:v>
                </c:pt>
                <c:pt idx="220">
                  <c:v>79770.157326292843</c:v>
                </c:pt>
                <c:pt idx="221">
                  <c:v>79335.868430293485</c:v>
                </c:pt>
                <c:pt idx="222">
                  <c:v>78899.95095093413</c:v>
                </c:pt>
                <c:pt idx="223">
                  <c:v>78462.398781027165</c:v>
                </c:pt>
                <c:pt idx="224">
                  <c:v>78023.205790483058</c:v>
                </c:pt>
                <c:pt idx="225">
                  <c:v>77582.365826224413</c:v>
                </c:pt>
                <c:pt idx="226">
                  <c:v>77139.872712099794</c:v>
                </c:pt>
                <c:pt idx="227">
                  <c:v>76695.72024879721</c:v>
                </c:pt>
                <c:pt idx="228">
                  <c:v>76249.902213757232</c:v>
                </c:pt>
                <c:pt idx="229">
                  <c:v>75802.412361085866</c:v>
                </c:pt>
                <c:pt idx="230">
                  <c:v>75353.244421466981</c:v>
                </c:pt>
                <c:pt idx="231">
                  <c:v>74902.392102074518</c:v>
                </c:pt>
                <c:pt idx="232">
                  <c:v>74449.849086484333</c:v>
                </c:pt>
                <c:pt idx="233">
                  <c:v>73995.609034585694</c:v>
                </c:pt>
                <c:pt idx="234">
                  <c:v>73539.665582492424</c:v>
                </c:pt>
                <c:pt idx="235">
                  <c:v>73082.012342453803</c:v>
                </c:pt>
                <c:pt idx="236">
                  <c:v>72622.642902765045</c:v>
                </c:pt>
                <c:pt idx="237">
                  <c:v>72161.550827677449</c:v>
                </c:pt>
                <c:pt idx="238">
                  <c:v>71698.729657308271</c:v>
                </c:pt>
                <c:pt idx="239">
                  <c:v>71234.172907550208</c:v>
                </c:pt>
                <c:pt idx="240">
                  <c:v>70767.874069980564</c:v>
                </c:pt>
                <c:pt idx="241">
                  <c:v>70299.826611770026</c:v>
                </c:pt>
                <c:pt idx="242">
                  <c:v>69830.023975591204</c:v>
                </c:pt>
                <c:pt idx="243">
                  <c:v>69358.459579526709</c:v>
                </c:pt>
                <c:pt idx="244">
                  <c:v>68885.126816976976</c:v>
                </c:pt>
                <c:pt idx="245">
                  <c:v>68410.019056567675</c:v>
                </c:pt>
                <c:pt idx="246">
                  <c:v>67933.12964205684</c:v>
                </c:pt>
                <c:pt idx="247">
                  <c:v>67454.451892241588</c:v>
                </c:pt>
                <c:pt idx="248">
                  <c:v>66973.979100864526</c:v>
                </c:pt>
                <c:pt idx="249">
                  <c:v>66491.704536519799</c:v>
                </c:pt>
                <c:pt idx="250">
                  <c:v>66007.621442558782</c:v>
                </c:pt>
                <c:pt idx="251">
                  <c:v>65521.723036995412</c:v>
                </c:pt>
                <c:pt idx="252">
                  <c:v>65034.002512411185</c:v>
                </c:pt>
                <c:pt idx="253">
                  <c:v>64544.453035859762</c:v>
                </c:pt>
                <c:pt idx="254">
                  <c:v>64053.067748771275</c:v>
                </c:pt>
                <c:pt idx="255">
                  <c:v>63559.839766856203</c:v>
                </c:pt>
                <c:pt idx="256">
                  <c:v>63064.762180008955</c:v>
                </c:pt>
                <c:pt idx="257">
                  <c:v>62567.828052211029</c:v>
                </c:pt>
                <c:pt idx="258">
                  <c:v>62069.030421433861</c:v>
                </c:pt>
                <c:pt idx="259">
                  <c:v>61568.362299541273</c:v>
                </c:pt>
                <c:pt idx="260">
                  <c:v>61065.816672191591</c:v>
                </c:pt>
                <c:pt idx="261">
                  <c:v>60561.386498739346</c:v>
                </c:pt>
                <c:pt idx="262">
                  <c:v>60055.064712136656</c:v>
                </c:pt>
                <c:pt idx="263">
                  <c:v>59546.844218834209</c:v>
                </c:pt>
                <c:pt idx="264">
                  <c:v>59036.717898681876</c:v>
                </c:pt>
                <c:pt idx="265">
                  <c:v>58524.678604828972</c:v>
                </c:pt>
                <c:pt idx="266">
                  <c:v>58010.719163624119</c:v>
                </c:pt>
                <c:pt idx="267">
                  <c:v>57494.83237451475</c:v>
                </c:pt>
                <c:pt idx="268">
                  <c:v>56977.011009946218</c:v>
                </c:pt>
                <c:pt idx="269">
                  <c:v>56457.247815260554</c:v>
                </c:pt>
                <c:pt idx="270">
                  <c:v>55935.535508594818</c:v>
                </c:pt>
                <c:pt idx="271">
                  <c:v>55411.866780779084</c:v>
                </c:pt>
                <c:pt idx="272">
                  <c:v>54886.23429523404</c:v>
                </c:pt>
                <c:pt idx="273">
                  <c:v>54358.630687868208</c:v>
                </c:pt>
                <c:pt idx="274">
                  <c:v>53829.04856697475</c:v>
                </c:pt>
                <c:pt idx="275">
                  <c:v>53297.480513127943</c:v>
                </c:pt>
                <c:pt idx="276">
                  <c:v>52763.919079079213</c:v>
                </c:pt>
                <c:pt idx="277">
                  <c:v>52228.356789652797</c:v>
                </c:pt>
                <c:pt idx="278">
                  <c:v>51690.786141641031</c:v>
                </c:pt>
                <c:pt idx="279">
                  <c:v>51151.19960369922</c:v>
                </c:pt>
                <c:pt idx="280">
                  <c:v>50609.589616240133</c:v>
                </c:pt>
                <c:pt idx="281">
                  <c:v>50065.948591328073</c:v>
                </c:pt>
                <c:pt idx="282">
                  <c:v>49520.268912572588</c:v>
                </c:pt>
                <c:pt idx="283">
                  <c:v>48972.542935021775</c:v>
                </c:pt>
                <c:pt idx="284">
                  <c:v>48422.762985055146</c:v>
                </c:pt>
                <c:pt idx="285">
                  <c:v>47870.921360276137</c:v>
                </c:pt>
                <c:pt idx="286">
                  <c:v>47317.010329404213</c:v>
                </c:pt>
                <c:pt idx="287">
                  <c:v>46761.022132166516</c:v>
                </c:pt>
                <c:pt idx="288">
                  <c:v>46202.948979189176</c:v>
                </c:pt>
                <c:pt idx="289">
                  <c:v>45642.783051888175</c:v>
                </c:pt>
                <c:pt idx="290">
                  <c:v>45080.516502359795</c:v>
                </c:pt>
                <c:pt idx="291">
                  <c:v>44516.141453270684</c:v>
                </c:pt>
                <c:pt idx="292">
                  <c:v>43949.649997747489</c:v>
                </c:pt>
                <c:pt idx="293">
                  <c:v>43381.034199266076</c:v>
                </c:pt>
                <c:pt idx="294">
                  <c:v>42810.286091540358</c:v>
                </c:pt>
                <c:pt idx="295">
                  <c:v>42237.397678410671</c:v>
                </c:pt>
                <c:pt idx="296">
                  <c:v>41662.360933731747</c:v>
                </c:pt>
                <c:pt idx="297">
                  <c:v>41085.167801260279</c:v>
                </c:pt>
                <c:pt idx="298">
                  <c:v>40505.810194542042</c:v>
                </c:pt>
                <c:pt idx="299">
                  <c:v>39924.279996798614</c:v>
                </c:pt>
                <c:pt idx="300">
                  <c:v>39340.569060813643</c:v>
                </c:pt>
                <c:pt idx="301">
                  <c:v>38754.669208818734</c:v>
                </c:pt>
                <c:pt idx="302">
                  <c:v>38166.572232378843</c:v>
                </c:pt>
                <c:pt idx="303">
                  <c:v>37576.269892277298</c:v>
                </c:pt>
                <c:pt idx="304">
                  <c:v>36983.753918400376</c:v>
                </c:pt>
                <c:pt idx="305">
                  <c:v>36389.016009621417</c:v>
                </c:pt>
                <c:pt idx="306">
                  <c:v>35792.047833684534</c:v>
                </c:pt>
                <c:pt idx="307">
                  <c:v>35192.841027087889</c:v>
                </c:pt>
                <c:pt idx="308">
                  <c:v>34591.387194966504</c:v>
                </c:pt>
                <c:pt idx="309">
                  <c:v>33987.677910974664</c:v>
                </c:pt>
                <c:pt idx="310">
                  <c:v>33381.704717167857</c:v>
                </c:pt>
                <c:pt idx="311">
                  <c:v>32773.459123884277</c:v>
                </c:pt>
                <c:pt idx="312">
                  <c:v>32162.932609625881</c:v>
                </c:pt>
                <c:pt idx="313">
                  <c:v>31550.116620939014</c:v>
                </c:pt>
                <c:pt idx="314">
                  <c:v>30935.002572294572</c:v>
                </c:pt>
                <c:pt idx="315">
                  <c:v>30317.581845967714</c:v>
                </c:pt>
                <c:pt idx="316">
                  <c:v>29697.845791917131</c:v>
                </c:pt>
                <c:pt idx="317">
                  <c:v>29075.785727663857</c:v>
                </c:pt>
                <c:pt idx="318">
                  <c:v>28451.392938169633</c:v>
                </c:pt>
                <c:pt idx="319">
                  <c:v>27824.658675714807</c:v>
                </c:pt>
                <c:pt idx="320">
                  <c:v>27195.574159775773</c:v>
                </c:pt>
                <c:pt idx="321">
                  <c:v>26564.130576901971</c:v>
                </c:pt>
                <c:pt idx="322">
                  <c:v>25930.319080592391</c:v>
                </c:pt>
                <c:pt idx="323">
                  <c:v>25294.13079117165</c:v>
                </c:pt>
                <c:pt idx="324">
                  <c:v>24655.556795665583</c:v>
                </c:pt>
                <c:pt idx="325">
                  <c:v>24014.588147676368</c:v>
                </c:pt>
                <c:pt idx="326">
                  <c:v>23371.215867257193</c:v>
                </c:pt>
                <c:pt idx="327">
                  <c:v>22725.430940786446</c:v>
                </c:pt>
                <c:pt idx="328">
                  <c:v>22077.224320841433</c:v>
                </c:pt>
                <c:pt idx="329">
                  <c:v>21426.586926071624</c:v>
                </c:pt>
                <c:pt idx="330">
                  <c:v>20773.509641071432</c:v>
                </c:pt>
                <c:pt idx="331">
                  <c:v>20117.983316252488</c:v>
                </c:pt>
                <c:pt idx="332">
                  <c:v>19459.998767715471</c:v>
                </c:pt>
                <c:pt idx="333">
                  <c:v>18799.546777121443</c:v>
                </c:pt>
                <c:pt idx="334">
                  <c:v>18136.618091562686</c:v>
                </c:pt>
                <c:pt idx="335">
                  <c:v>17471.203423433086</c:v>
                </c:pt>
                <c:pt idx="336">
                  <c:v>16803.293450297999</c:v>
                </c:pt>
                <c:pt idx="337">
                  <c:v>16132.878814763653</c:v>
                </c:pt>
                <c:pt idx="338">
                  <c:v>15459.950124346055</c:v>
                </c:pt>
                <c:pt idx="339">
                  <c:v>14784.49795133939</c:v>
                </c:pt>
                <c:pt idx="340">
                  <c:v>14106.512832683949</c:v>
                </c:pt>
                <c:pt idx="341">
                  <c:v>13425.985269833553</c:v>
                </c:pt>
                <c:pt idx="342">
                  <c:v>12742.905728622465</c:v>
                </c:pt>
                <c:pt idx="343">
                  <c:v>12057.264639131838</c:v>
                </c:pt>
                <c:pt idx="344">
                  <c:v>11369.05239555562</c:v>
                </c:pt>
                <c:pt idx="345">
                  <c:v>10678.259356065992</c:v>
                </c:pt>
                <c:pt idx="346">
                  <c:v>9984.875842678277</c:v>
                </c:pt>
                <c:pt idx="347">
                  <c:v>9288.8921411153588</c:v>
                </c:pt>
                <c:pt idx="348">
                  <c:v>8590.2985006715789</c:v>
                </c:pt>
                <c:pt idx="349">
                  <c:v>7889.0851340761346</c:v>
                </c:pt>
                <c:pt idx="350">
                  <c:v>7185.242217355958</c:v>
                </c:pt>
                <c:pt idx="351">
                  <c:v>6478.7598896980808</c:v>
                </c:pt>
                <c:pt idx="352">
                  <c:v>5769.6282533114863</c:v>
                </c:pt>
                <c:pt idx="353">
                  <c:v>5057.837373288442</c:v>
                </c:pt>
                <c:pt idx="354">
                  <c:v>4343.3772774653116</c:v>
                </c:pt>
                <c:pt idx="355">
                  <c:v>3626.2379562828442</c:v>
                </c:pt>
                <c:pt idx="356">
                  <c:v>2906.4093626459426</c:v>
                </c:pt>
                <c:pt idx="357">
                  <c:v>2183.8814117829024</c:v>
                </c:pt>
                <c:pt idx="358">
                  <c:v>1458.6439811041259</c:v>
                </c:pt>
                <c:pt idx="359">
                  <c:v>730.68691006030383</c:v>
                </c:pt>
                <c:pt idx="360">
                  <c:v>6.7416294768918306E-11</c:v>
                </c:pt>
              </c:numCache>
            </c:numRef>
          </c:yVal>
          <c:smooth val="1"/>
          <c:extLst>
            <c:ext xmlns:c16="http://schemas.microsoft.com/office/drawing/2014/chart" uri="{C3380CC4-5D6E-409C-BE32-E72D297353CC}">
              <c16:uniqueId val="{00000000-9FE5-4AAA-BF78-38C27CFD70BA}"/>
            </c:ext>
          </c:extLst>
        </c:ser>
        <c:ser>
          <c:idx val="1"/>
          <c:order val="1"/>
          <c:tx>
            <c:strRef>
              <c:f>'Amortization Schedule'!$AH$7</c:f>
              <c:strCache>
                <c:ptCount val="1"/>
                <c:pt idx="0">
                  <c:v>Balance</c:v>
                </c:pt>
              </c:strCache>
            </c:strRef>
          </c:tx>
          <c:spPr>
            <a:ln w="22225" cap="rnd">
              <a:solidFill>
                <a:schemeClr val="accent2"/>
              </a:solidFill>
              <a:prstDash val="dash"/>
            </a:ln>
            <a:effectLst>
              <a:glow rad="139700">
                <a:schemeClr val="accent2">
                  <a:satMod val="175000"/>
                  <a:alpha val="14000"/>
                </a:schemeClr>
              </a:glow>
            </a:effectLst>
          </c:spPr>
          <c:marker>
            <c:symbol val="circle"/>
            <c:size val="3"/>
            <c:spPr>
              <a:solidFill>
                <a:srgbClr val="00B0F0"/>
              </a:solidFill>
              <a:ln>
                <a:noFill/>
                <a:prstDash val="dash"/>
              </a:ln>
              <a:effectLst>
                <a:glow rad="63500">
                  <a:schemeClr val="accent2">
                    <a:satMod val="175000"/>
                    <a:alpha val="25000"/>
                  </a:schemeClr>
                </a:glow>
              </a:effectLst>
            </c:spPr>
          </c:marker>
          <c:dPt>
            <c:idx val="0"/>
            <c:bubble3D val="0"/>
            <c:extLst>
              <c:ext xmlns:c16="http://schemas.microsoft.com/office/drawing/2014/chart" uri="{C3380CC4-5D6E-409C-BE32-E72D297353CC}">
                <c16:uniqueId val="{00000001-9FE5-4AAA-BF78-38C27CFD70BA}"/>
              </c:ext>
            </c:extLst>
          </c:dPt>
          <c:dPt>
            <c:idx val="1"/>
            <c:marker>
              <c:spPr>
                <a:solidFill>
                  <a:schemeClr val="accent1"/>
                </a:solidFill>
                <a:ln>
                  <a:solidFill>
                    <a:srgbClr val="00B0F0"/>
                  </a:solidFill>
                  <a:prstDash val="dash"/>
                </a:ln>
                <a:effectLst>
                  <a:glow rad="63500">
                    <a:schemeClr val="accent1">
                      <a:satMod val="175000"/>
                      <a:alpha val="40000"/>
                    </a:schemeClr>
                  </a:glow>
                </a:effectLst>
              </c:spPr>
            </c:marker>
            <c:bubble3D val="0"/>
            <c:spPr>
              <a:ln w="22225" cap="rnd">
                <a:solidFill>
                  <a:srgbClr val="00B0F0"/>
                </a:solidFill>
                <a:prstDash val="dash"/>
              </a:ln>
              <a:effectLst>
                <a:glow rad="63500">
                  <a:schemeClr val="accent1">
                    <a:satMod val="175000"/>
                    <a:alpha val="40000"/>
                  </a:schemeClr>
                </a:glow>
              </a:effectLst>
            </c:spPr>
            <c:extLst>
              <c:ext xmlns:c16="http://schemas.microsoft.com/office/drawing/2014/chart" uri="{C3380CC4-5D6E-409C-BE32-E72D297353CC}">
                <c16:uniqueId val="{00000003-9FE5-4AAA-BF78-38C27CFD70BA}"/>
              </c:ext>
            </c:extLst>
          </c:dPt>
          <c:xVal>
            <c:numRef>
              <c:f>'Amortization Schedule'!$AG$8:$AG$9</c:f>
              <c:numCache>
                <c:formatCode>General</c:formatCode>
                <c:ptCount val="2"/>
                <c:pt idx="1">
                  <c:v>0</c:v>
                </c:pt>
              </c:numCache>
            </c:numRef>
          </c:xVal>
          <c:yVal>
            <c:numRef>
              <c:f>'Amortization Schedule'!$AH$8:$AH$9</c:f>
              <c:numCache>
                <c:formatCode>General</c:formatCode>
                <c:ptCount val="2"/>
                <c:pt idx="0">
                  <c:v>0</c:v>
                </c:pt>
                <c:pt idx="1">
                  <c:v>144750</c:v>
                </c:pt>
              </c:numCache>
            </c:numRef>
          </c:yVal>
          <c:smooth val="1"/>
          <c:extLst>
            <c:ext xmlns:c16="http://schemas.microsoft.com/office/drawing/2014/chart" uri="{C3380CC4-5D6E-409C-BE32-E72D297353CC}">
              <c16:uniqueId val="{00000004-9FE5-4AAA-BF78-38C27CFD70BA}"/>
            </c:ext>
          </c:extLst>
        </c:ser>
        <c:ser>
          <c:idx val="2"/>
          <c:order val="2"/>
          <c:tx>
            <c:v>Actual</c:v>
          </c:tx>
          <c:spPr>
            <a:ln w="22225" cap="rnd">
              <a:solidFill>
                <a:schemeClr val="accent3"/>
              </a:solidFill>
            </a:ln>
            <a:effectLst/>
          </c:spPr>
          <c:marker>
            <c:symbol val="circle"/>
            <c:size val="3"/>
            <c:spPr>
              <a:solidFill>
                <a:srgbClr val="F6A20A"/>
              </a:solidFill>
              <a:ln>
                <a:noFill/>
              </a:ln>
              <a:effectLst/>
            </c:spPr>
          </c:marker>
          <c:xVal>
            <c:numRef>
              <c:f>'Amortization Schedule'!$D$19:$D$379</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xVal>
          <c:yVal>
            <c:numRef>
              <c:f>'Amortization Schedule'!$L$19:$L$379</c:f>
              <c:numCache>
                <c:formatCode>_("$"* #,##0.00_);_("$"* \(#,##0.00\);_("$"* "-"??_);_(@_)</c:formatCode>
                <c:ptCount val="361"/>
                <c:pt idx="0" formatCode="_(* #,##0.00_);_(* \(#,##0.00\);_(* &quot;-&quot;??_);_(@_)">
                  <c:v>144750</c:v>
                </c:pt>
                <c:pt idx="1">
                  <c:v>144459.38551402703</c:v>
                </c:pt>
                <c:pt idx="2">
                  <c:v>144167.68122373166</c:v>
                </c:pt>
                <c:pt idx="3">
                  <c:v>143874.8830423477</c:v>
                </c:pt>
                <c:pt idx="4">
                  <c:v>143430.98686778353</c:v>
                </c:pt>
                <c:pt idx="5">
                  <c:v>143110.42608256475</c:v>
                </c:pt>
                <c:pt idx="6">
                  <c:v>142783.66319440139</c:v>
                </c:pt>
                <c:pt idx="7">
                  <c:v>142585.67494540743</c:v>
                </c:pt>
                <c:pt idx="8">
                  <c:v>142286.94424047976</c:v>
                </c:pt>
                <c:pt idx="9">
                  <c:v>141937.09329540859</c:v>
                </c:pt>
                <c:pt idx="10">
                  <c:v>141735.93040929342</c:v>
                </c:pt>
                <c:pt idx="11">
                  <c:v>141534.01316235532</c:v>
                </c:pt>
                <c:pt idx="12">
                  <c:v>141331.3387257412</c:v>
                </c:pt>
                <c:pt idx="13">
                  <c:v>141027.90425998977</c:v>
                </c:pt>
                <c:pt idx="14">
                  <c:v>140723.33191499175</c:v>
                </c:pt>
                <c:pt idx="15">
                  <c:v>140417.61742369999</c:v>
                </c:pt>
                <c:pt idx="16">
                  <c:v>140110.7565030659</c:v>
                </c:pt>
                <c:pt idx="17">
                  <c:v>139802.74485397944</c:v>
                </c:pt>
                <c:pt idx="18">
                  <c:v>139493.57816120889</c:v>
                </c:pt>
                <c:pt idx="19">
                  <c:v>139183.25209334047</c:v>
                </c:pt>
                <c:pt idx="20">
                  <c:v>138871.76230271754</c:v>
                </c:pt>
                <c:pt idx="21">
                  <c:v>138559.10442537977</c:v>
                </c:pt>
                <c:pt idx="22">
                  <c:v>138245.27408100199</c:v>
                </c:pt>
                <c:pt idx="23">
                  <c:v>137930.26687283278</c:v>
                </c:pt>
                <c:pt idx="24">
                  <c:v>137614.07838763294</c:v>
                </c:pt>
                <c:pt idx="25">
                  <c:v>137296.70419561359</c:v>
                </c:pt>
                <c:pt idx="26">
                  <c:v>136978.13985037419</c:v>
                </c:pt>
                <c:pt idx="27">
                  <c:v>136658.38088884013</c:v>
                </c:pt>
                <c:pt idx="28">
                  <c:v>136337.42283120033</c:v>
                </c:pt>
                <c:pt idx="29">
                  <c:v>136015.26118084436</c:v>
                </c:pt>
                <c:pt idx="30">
                  <c:v>135691.89142429957</c:v>
                </c:pt>
                <c:pt idx="31">
                  <c:v>135367.30903116774</c:v>
                </c:pt>
                <c:pt idx="32">
                  <c:v>135041.50945406166</c:v>
                </c:pt>
                <c:pt idx="33">
                  <c:v>134714.48812854142</c:v>
                </c:pt>
                <c:pt idx="34">
                  <c:v>134386.24047305048</c:v>
                </c:pt>
                <c:pt idx="35">
                  <c:v>134056.76188885147</c:v>
                </c:pt>
                <c:pt idx="36">
                  <c:v>133726.04775996169</c:v>
                </c:pt>
                <c:pt idx="37">
                  <c:v>133394.09345308857</c:v>
                </c:pt>
                <c:pt idx="38">
                  <c:v>133060.8943175647</c:v>
                </c:pt>
                <c:pt idx="39">
                  <c:v>132726.44568528261</c:v>
                </c:pt>
                <c:pt idx="40">
                  <c:v>132390.74287062944</c:v>
                </c:pt>
                <c:pt idx="41">
                  <c:v>132053.78117042134</c:v>
                </c:pt>
                <c:pt idx="42">
                  <c:v>131715.55586383745</c:v>
                </c:pt>
                <c:pt idx="43">
                  <c:v>131376.06221235386</c:v>
                </c:pt>
                <c:pt idx="44">
                  <c:v>131135.29545967723</c:v>
                </c:pt>
                <c:pt idx="45">
                  <c:v>130893.62583167806</c:v>
                </c:pt>
                <c:pt idx="46">
                  <c:v>130551.0499425739</c:v>
                </c:pt>
                <c:pt idx="47">
                  <c:v>130207.18939388558</c:v>
                </c:pt>
                <c:pt idx="48">
                  <c:v>129862.03936813968</c:v>
                </c:pt>
                <c:pt idx="49">
                  <c:v>129515.59502979724</c:v>
                </c:pt>
                <c:pt idx="50">
                  <c:v>129267.85152518602</c:v>
                </c:pt>
                <c:pt idx="51">
                  <c:v>129019.17898243251</c:v>
                </c:pt>
                <c:pt idx="52">
                  <c:v>128769.57391764368</c:v>
                </c:pt>
                <c:pt idx="53">
                  <c:v>128519.03283386187</c:v>
                </c:pt>
                <c:pt idx="54">
                  <c:v>128267.5522210159</c:v>
                </c:pt>
                <c:pt idx="55">
                  <c:v>128015.12855587175</c:v>
                </c:pt>
                <c:pt idx="56">
                  <c:v>127761.75830198331</c:v>
                </c:pt>
                <c:pt idx="57">
                  <c:v>127507.43790964279</c:v>
                </c:pt>
                <c:pt idx="58">
                  <c:v>127152.16381583098</c:v>
                </c:pt>
                <c:pt idx="59">
                  <c:v>126795.55744416738</c:v>
                </c:pt>
                <c:pt idx="60">
                  <c:v>126437.61379861005</c:v>
                </c:pt>
                <c:pt idx="61">
                  <c:v>126078.32786438188</c:v>
                </c:pt>
                <c:pt idx="62">
                  <c:v>125717.69460790035</c:v>
                </c:pt>
                <c:pt idx="63">
                  <c:v>125355.70897670701</c:v>
                </c:pt>
                <c:pt idx="64">
                  <c:v>124992.3658993967</c:v>
                </c:pt>
                <c:pt idx="65">
                  <c:v>124727.66028554647</c:v>
                </c:pt>
                <c:pt idx="66">
                  <c:v>124461.96202564432</c:v>
                </c:pt>
                <c:pt idx="67">
                  <c:v>124195.26739726753</c:v>
                </c:pt>
                <c:pt idx="68">
                  <c:v>123927.57266403432</c:v>
                </c:pt>
                <c:pt idx="69">
                  <c:v>123658.87407555149</c:v>
                </c:pt>
                <c:pt idx="70">
                  <c:v>123389.16786736184</c:v>
                </c:pt>
                <c:pt idx="71">
                  <c:v>123118.45026089149</c:v>
                </c:pt>
                <c:pt idx="72">
                  <c:v>122846.71746339687</c:v>
                </c:pt>
                <c:pt idx="73">
                  <c:v>122473.96566791165</c:v>
                </c:pt>
                <c:pt idx="74">
                  <c:v>122099.81605319335</c:v>
                </c:pt>
                <c:pt idx="75">
                  <c:v>121724.26337741986</c:v>
                </c:pt>
                <c:pt idx="76">
                  <c:v>121347.30237911223</c:v>
                </c:pt>
                <c:pt idx="77">
                  <c:v>120968.92777706093</c:v>
                </c:pt>
                <c:pt idx="78">
                  <c:v>120589.13427025195</c:v>
                </c:pt>
                <c:pt idx="79">
                  <c:v>120207.91653779244</c:v>
                </c:pt>
                <c:pt idx="80">
                  <c:v>119825.26923883619</c:v>
                </c:pt>
                <c:pt idx="81">
                  <c:v>119441.18701250886</c:v>
                </c:pt>
                <c:pt idx="82">
                  <c:v>119055.6644778328</c:v>
                </c:pt>
                <c:pt idx="83">
                  <c:v>118668.69623365172</c:v>
                </c:pt>
                <c:pt idx="84">
                  <c:v>118280.27685855495</c:v>
                </c:pt>
                <c:pt idx="85">
                  <c:v>117890.40091080157</c:v>
                </c:pt>
                <c:pt idx="86">
                  <c:v>117499.06292824412</c:v>
                </c:pt>
                <c:pt idx="87">
                  <c:v>117106.25742825208</c:v>
                </c:pt>
                <c:pt idx="88">
                  <c:v>116711.97890763506</c:v>
                </c:pt>
                <c:pt idx="89">
                  <c:v>116316.22184256572</c:v>
                </c:pt>
                <c:pt idx="90">
                  <c:v>115918.98068850237</c:v>
                </c:pt>
                <c:pt idx="91">
                  <c:v>115520.2498801113</c:v>
                </c:pt>
                <c:pt idx="92">
                  <c:v>115120.02383118875</c:v>
                </c:pt>
                <c:pt idx="93">
                  <c:v>114718.29693458274</c:v>
                </c:pt>
                <c:pt idx="94">
                  <c:v>114315.06356211446</c:v>
                </c:pt>
                <c:pt idx="95">
                  <c:v>113910.31806449943</c:v>
                </c:pt>
                <c:pt idx="96">
                  <c:v>113504.05477126833</c:v>
                </c:pt>
                <c:pt idx="97">
                  <c:v>113096.26799068763</c:v>
                </c:pt>
                <c:pt idx="98">
                  <c:v>112686.95200967975</c:v>
                </c:pt>
                <c:pt idx="99">
                  <c:v>112276.10109374308</c:v>
                </c:pt>
                <c:pt idx="100">
                  <c:v>111863.70948687165</c:v>
                </c:pt>
                <c:pt idx="101">
                  <c:v>111449.77141147446</c:v>
                </c:pt>
                <c:pt idx="102">
                  <c:v>111034.28106829453</c:v>
                </c:pt>
                <c:pt idx="103">
                  <c:v>110617.23263632767</c:v>
                </c:pt>
                <c:pt idx="104">
                  <c:v>110198.62027274093</c:v>
                </c:pt>
                <c:pt idx="105">
                  <c:v>109778.43811279074</c:v>
                </c:pt>
                <c:pt idx="106">
                  <c:v>109356.68026974074</c:v>
                </c:pt>
                <c:pt idx="107">
                  <c:v>108933.3408347793</c:v>
                </c:pt>
                <c:pt idx="108">
                  <c:v>108508.41387693676</c:v>
                </c:pt>
                <c:pt idx="109">
                  <c:v>108081.89344300231</c:v>
                </c:pt>
                <c:pt idx="110">
                  <c:v>107653.77355744061</c:v>
                </c:pt>
                <c:pt idx="111">
                  <c:v>107224.04822230805</c:v>
                </c:pt>
                <c:pt idx="112">
                  <c:v>106792.71141716874</c:v>
                </c:pt>
                <c:pt idx="113">
                  <c:v>106359.75709901017</c:v>
                </c:pt>
                <c:pt idx="114">
                  <c:v>105925.1792021585</c:v>
                </c:pt>
                <c:pt idx="115">
                  <c:v>105488.97163819363</c:v>
                </c:pt>
                <c:pt idx="116">
                  <c:v>105051.12829586389</c:v>
                </c:pt>
                <c:pt idx="117">
                  <c:v>104611.64304100043</c:v>
                </c:pt>
                <c:pt idx="118">
                  <c:v>104170.50971643122</c:v>
                </c:pt>
                <c:pt idx="119">
                  <c:v>103727.72214189488</c:v>
                </c:pt>
                <c:pt idx="120">
                  <c:v>103283.27411395402</c:v>
                </c:pt>
                <c:pt idx="121">
                  <c:v>102837.15940590839</c:v>
                </c:pt>
                <c:pt idx="122">
                  <c:v>102389.37176770758</c:v>
                </c:pt>
                <c:pt idx="123">
                  <c:v>101939.90492586352</c:v>
                </c:pt>
                <c:pt idx="124">
                  <c:v>101488.75258336254</c:v>
                </c:pt>
                <c:pt idx="125">
                  <c:v>101035.90841957719</c:v>
                </c:pt>
                <c:pt idx="126">
                  <c:v>100581.36609017765</c:v>
                </c:pt>
                <c:pt idx="127">
                  <c:v>100125.11922704284</c:v>
                </c:pt>
                <c:pt idx="128">
                  <c:v>99667.161438171286</c:v>
                </c:pt>
                <c:pt idx="129">
                  <c:v>99207.486307591462</c:v>
                </c:pt>
                <c:pt idx="130">
                  <c:v>98746.08739527197</c:v>
                </c:pt>
                <c:pt idx="131">
                  <c:v>98282.958237031271</c:v>
                </c:pt>
                <c:pt idx="132">
                  <c:v>97818.09234444717</c:v>
                </c:pt>
                <c:pt idx="133">
                  <c:v>97351.483204765886</c:v>
                </c:pt>
                <c:pt idx="134">
                  <c:v>96883.124280810793</c:v>
                </c:pt>
                <c:pt idx="135">
                  <c:v>96413.009010890877</c:v>
                </c:pt>
                <c:pt idx="136">
                  <c:v>95941.130808708753</c:v>
                </c:pt>
                <c:pt idx="137">
                  <c:v>95467.483063268446</c:v>
                </c:pt>
                <c:pt idx="138">
                  <c:v>94992.059138782744</c:v>
                </c:pt>
                <c:pt idx="139">
                  <c:v>94514.852374580223</c:v>
                </c:pt>
                <c:pt idx="140">
                  <c:v>94035.856085011939</c:v>
                </c:pt>
                <c:pt idx="141">
                  <c:v>93555.063559357775</c:v>
                </c:pt>
                <c:pt idx="142">
                  <c:v>93072.468061732405</c:v>
                </c:pt>
                <c:pt idx="143">
                  <c:v>92588.062830990937</c:v>
                </c:pt>
                <c:pt idx="144">
                  <c:v>92101.841080634185</c:v>
                </c:pt>
                <c:pt idx="145">
                  <c:v>91613.795998713598</c:v>
                </c:pt>
                <c:pt idx="146">
                  <c:v>91123.920747735814</c:v>
                </c:pt>
                <c:pt idx="147">
                  <c:v>90632.208464566866</c:v>
                </c:pt>
                <c:pt idx="148">
                  <c:v>90138.652260336035</c:v>
                </c:pt>
                <c:pt idx="149">
                  <c:v>89643.245220339333</c:v>
                </c:pt>
                <c:pt idx="150">
                  <c:v>89145.980403942638</c:v>
                </c:pt>
                <c:pt idx="151">
                  <c:v>88646.850844484463</c:v>
                </c:pt>
                <c:pt idx="152">
                  <c:v>88145.849549178311</c:v>
                </c:pt>
                <c:pt idx="153">
                  <c:v>87642.969499014769</c:v>
                </c:pt>
                <c:pt idx="154">
                  <c:v>87138.203648663111</c:v>
                </c:pt>
                <c:pt idx="155">
                  <c:v>86631.544926372633</c:v>
                </c:pt>
                <c:pt idx="156">
                  <c:v>86122.986233873569</c:v>
                </c:pt>
                <c:pt idx="157">
                  <c:v>85612.520446277631</c:v>
                </c:pt>
                <c:pt idx="158">
                  <c:v>85100.140411978209</c:v>
                </c:pt>
                <c:pt idx="159">
                  <c:v>84585.83895255017</c:v>
                </c:pt>
                <c:pt idx="160">
                  <c:v>84069.608862649271</c:v>
                </c:pt>
                <c:pt idx="161">
                  <c:v>83551.442909911246</c:v>
                </c:pt>
                <c:pt idx="162">
                  <c:v>83031.333834850448</c:v>
                </c:pt>
                <c:pt idx="163">
                  <c:v>82509.274350758176</c:v>
                </c:pt>
                <c:pt idx="164">
                  <c:v>81985.257143600553</c:v>
                </c:pt>
                <c:pt idx="165">
                  <c:v>81459.274871916088</c:v>
                </c:pt>
                <c:pt idx="166">
                  <c:v>80931.320166712816</c:v>
                </c:pt>
                <c:pt idx="167">
                  <c:v>80401.385631365032</c:v>
                </c:pt>
                <c:pt idx="168">
                  <c:v>79869.463841509685</c:v>
                </c:pt>
                <c:pt idx="169">
                  <c:v>79335.547344942388</c:v>
                </c:pt>
                <c:pt idx="170">
                  <c:v>78799.628661512965</c:v>
                </c:pt>
                <c:pt idx="171">
                  <c:v>78261.700283020677</c:v>
                </c:pt>
                <c:pt idx="172">
                  <c:v>77721.754673109041</c:v>
                </c:pt>
                <c:pt idx="173">
                  <c:v>77179.784267160241</c:v>
                </c:pt>
                <c:pt idx="174">
                  <c:v>76635.781472189134</c:v>
                </c:pt>
                <c:pt idx="175">
                  <c:v>76089.738666736885</c:v>
                </c:pt>
                <c:pt idx="176">
                  <c:v>75541.64820076419</c:v>
                </c:pt>
                <c:pt idx="177">
                  <c:v>74991.502395544099</c:v>
                </c:pt>
                <c:pt idx="178">
                  <c:v>74439.29354355442</c:v>
                </c:pt>
                <c:pt idx="179">
                  <c:v>73885.013908369787</c:v>
                </c:pt>
                <c:pt idx="180">
                  <c:v>73328.655724553217</c:v>
                </c:pt>
                <c:pt idx="181">
                  <c:v>72770.211197547324</c:v>
                </c:pt>
                <c:pt idx="182">
                  <c:v>72209.672503565162</c:v>
                </c:pt>
                <c:pt idx="183">
                  <c:v>71647.031789480563</c:v>
                </c:pt>
                <c:pt idx="184">
                  <c:v>71082.281172718154</c:v>
                </c:pt>
                <c:pt idx="185">
                  <c:v>70515.412741142878</c:v>
                </c:pt>
                <c:pt idx="186">
                  <c:v>69946.418552949195</c:v>
                </c:pt>
                <c:pt idx="187">
                  <c:v>69375.290636549791</c:v>
                </c:pt>
                <c:pt idx="188">
                  <c:v>68802.02099046389</c:v>
                </c:pt>
                <c:pt idx="189">
                  <c:v>68226.601583205163</c:v>
                </c:pt>
                <c:pt idx="190">
                  <c:v>67649.024353169225</c:v>
                </c:pt>
                <c:pt idx="191">
                  <c:v>67069.281208520653</c:v>
                </c:pt>
                <c:pt idx="192">
                  <c:v>66487.364027079646</c:v>
                </c:pt>
                <c:pt idx="193">
                  <c:v>65903.264656208237</c:v>
                </c:pt>
                <c:pt idx="194">
                  <c:v>65316.974912696052</c:v>
                </c:pt>
                <c:pt idx="195">
                  <c:v>64728.486582645703</c:v>
                </c:pt>
                <c:pt idx="196">
                  <c:v>64137.791421357659</c:v>
                </c:pt>
                <c:pt idx="197">
                  <c:v>63544.881153214788</c:v>
                </c:pt>
                <c:pt idx="198">
                  <c:v>62949.747471566385</c:v>
                </c:pt>
                <c:pt idx="199">
                  <c:v>62352.382038611795</c:v>
                </c:pt>
                <c:pt idx="200">
                  <c:v>61752.776485283626</c:v>
                </c:pt>
                <c:pt idx="201">
                  <c:v>61150.922411130479</c:v>
                </c:pt>
                <c:pt idx="202">
                  <c:v>60546.81138419926</c:v>
                </c:pt>
                <c:pt idx="203">
                  <c:v>59940.434940917046</c:v>
                </c:pt>
                <c:pt idx="204">
                  <c:v>59331.78458597252</c:v>
                </c:pt>
                <c:pt idx="205">
                  <c:v>58720.851792196954</c:v>
                </c:pt>
                <c:pt idx="206">
                  <c:v>58107.628000444733</c:v>
                </c:pt>
                <c:pt idx="207">
                  <c:v>57492.104619473437</c:v>
                </c:pt>
                <c:pt idx="208">
                  <c:v>56874.273025823502</c:v>
                </c:pt>
                <c:pt idx="209">
                  <c:v>56254.124563697376</c:v>
                </c:pt>
                <c:pt idx="210">
                  <c:v>55631.650544838281</c:v>
                </c:pt>
                <c:pt idx="211">
                  <c:v>55006.842248408466</c:v>
                </c:pt>
                <c:pt idx="212">
                  <c:v>54379.690920867033</c:v>
                </c:pt>
                <c:pt idx="213">
                  <c:v>53750.18777584732</c:v>
                </c:pt>
                <c:pt idx="214">
                  <c:v>53118.323994033788</c:v>
                </c:pt>
                <c:pt idx="215">
                  <c:v>52484.090723038455</c:v>
                </c:pt>
                <c:pt idx="216">
                  <c:v>51847.47907727689</c:v>
                </c:pt>
                <c:pt idx="217">
                  <c:v>51208.480137843719</c:v>
                </c:pt>
                <c:pt idx="218">
                  <c:v>50567.084952387668</c:v>
                </c:pt>
                <c:pt idx="219">
                  <c:v>49923.28453498616</c:v>
                </c:pt>
                <c:pt idx="220">
                  <c:v>49277.069866019396</c:v>
                </c:pt>
                <c:pt idx="221">
                  <c:v>48628.431892044006</c:v>
                </c:pt>
                <c:pt idx="222">
                  <c:v>47977.361525666209</c:v>
                </c:pt>
                <c:pt idx="223">
                  <c:v>47323.849645414492</c:v>
                </c:pt>
                <c:pt idx="224">
                  <c:v>46667.887095611834</c:v>
                </c:pt>
                <c:pt idx="225">
                  <c:v>46009.464686247418</c:v>
                </c:pt>
                <c:pt idx="226">
                  <c:v>45348.573192847885</c:v>
                </c:pt>
                <c:pt idx="227">
                  <c:v>44685.203356348102</c:v>
                </c:pt>
                <c:pt idx="228">
                  <c:v>44019.345882961446</c:v>
                </c:pt>
                <c:pt idx="229">
                  <c:v>43350.991444049592</c:v>
                </c:pt>
                <c:pt idx="230">
                  <c:v>42680.130675991815</c:v>
                </c:pt>
                <c:pt idx="231">
                  <c:v>42006.754180053824</c:v>
                </c:pt>
                <c:pt idx="232">
                  <c:v>41330.852522256064</c:v>
                </c:pt>
                <c:pt idx="233">
                  <c:v>40652.416233241565</c:v>
                </c:pt>
                <c:pt idx="234">
                  <c:v>39971.435808143258</c:v>
                </c:pt>
                <c:pt idx="235">
                  <c:v>39287.90170645083</c:v>
                </c:pt>
                <c:pt idx="236">
                  <c:v>38601.804351877057</c:v>
                </c:pt>
                <c:pt idx="237">
                  <c:v>37913.134132223633</c:v>
                </c:pt>
                <c:pt idx="238">
                  <c:v>37221.881399246507</c:v>
                </c:pt>
                <c:pt idx="239">
                  <c:v>36528.036468520717</c:v>
                </c:pt>
                <c:pt idx="240">
                  <c:v>35831.589619304708</c:v>
                </c:pt>
                <c:pt idx="241">
                  <c:v>35132.531094404141</c:v>
                </c:pt>
                <c:pt idx="242">
                  <c:v>34430.851100035194</c:v>
                </c:pt>
                <c:pt idx="243">
                  <c:v>33726.53980568736</c:v>
                </c:pt>
                <c:pt idx="244">
                  <c:v>33019.587343985724</c:v>
                </c:pt>
                <c:pt idx="245">
                  <c:v>32309.983810552709</c:v>
                </c:pt>
                <c:pt idx="246">
                  <c:v>31597.71926386932</c:v>
                </c:pt>
                <c:pt idx="247">
                  <c:v>30882.783725135869</c:v>
                </c:pt>
                <c:pt idx="248">
                  <c:v>30165.167178132167</c:v>
                </c:pt>
                <c:pt idx="249">
                  <c:v>29444.859569077202</c:v>
                </c:pt>
                <c:pt idx="250">
                  <c:v>28721.850806488277</c:v>
                </c:pt>
                <c:pt idx="251">
                  <c:v>27996.130761039647</c:v>
                </c:pt>
                <c:pt idx="252">
                  <c:v>27267.689265420584</c:v>
                </c:pt>
                <c:pt idx="253">
                  <c:v>26536.516114192949</c:v>
                </c:pt>
                <c:pt idx="254">
                  <c:v>25802.60106364821</c:v>
                </c:pt>
                <c:pt idx="255">
                  <c:v>25065.93383166393</c:v>
                </c:pt>
                <c:pt idx="256">
                  <c:v>24326.504097559708</c:v>
                </c:pt>
                <c:pt idx="257">
                  <c:v>23584.301501952596</c:v>
                </c:pt>
                <c:pt idx="258">
                  <c:v>22839.315646611954</c:v>
                </c:pt>
                <c:pt idx="259">
                  <c:v>22091.536094313786</c:v>
                </c:pt>
                <c:pt idx="260">
                  <c:v>21340.952368694499</c:v>
                </c:pt>
                <c:pt idx="261">
                  <c:v>20587.55395410414</c:v>
                </c:pt>
                <c:pt idx="262">
                  <c:v>19831.330295459069</c:v>
                </c:pt>
                <c:pt idx="263">
                  <c:v>19072.27079809408</c:v>
                </c:pt>
                <c:pt idx="264">
                  <c:v>18310.364827613968</c:v>
                </c:pt>
                <c:pt idx="265">
                  <c:v>17545.601709744558</c:v>
                </c:pt>
                <c:pt idx="266">
                  <c:v>16777.970730183137</c:v>
                </c:pt>
                <c:pt idx="267">
                  <c:v>16007.461134448362</c:v>
                </c:pt>
                <c:pt idx="268">
                  <c:v>15234.062127729581</c:v>
                </c:pt>
                <c:pt idx="269">
                  <c:v>14457.762874735605</c:v>
                </c:pt>
                <c:pt idx="270">
                  <c:v>13678.5524995429</c:v>
                </c:pt>
                <c:pt idx="271">
                  <c:v>12896.420085443224</c:v>
                </c:pt>
                <c:pt idx="272">
                  <c:v>12111.354674790673</c:v>
                </c:pt>
                <c:pt idx="273">
                  <c:v>11323.345268848176</c:v>
                </c:pt>
                <c:pt idx="274">
                  <c:v>10532.380827633395</c:v>
                </c:pt>
                <c:pt idx="275">
                  <c:v>9738.4502697640582</c:v>
                </c:pt>
                <c:pt idx="276">
                  <c:v>8941.5424723027118</c:v>
                </c:pt>
                <c:pt idx="277">
                  <c:v>8141.6462706008842</c:v>
                </c:pt>
                <c:pt idx="278">
                  <c:v>7338.7504581426756</c:v>
                </c:pt>
                <c:pt idx="279">
                  <c:v>6532.843786387748</c:v>
                </c:pt>
                <c:pt idx="280">
                  <c:v>5723.9149646137394</c:v>
                </c:pt>
                <c:pt idx="281">
                  <c:v>4911.9526597580789</c:v>
                </c:pt>
                <c:pt idx="282">
                  <c:v>4096.9454962592099</c:v>
                </c:pt>
                <c:pt idx="283">
                  <c:v>3278.8820558972197</c:v>
                </c:pt>
                <c:pt idx="284">
                  <c:v>2457.7508776338718</c:v>
                </c:pt>
                <c:pt idx="285">
                  <c:v>1633.5404574520367</c:v>
                </c:pt>
                <c:pt idx="286">
                  <c:v>806.23924819451952</c:v>
                </c:pt>
                <c:pt idx="287">
                  <c:v>-24.164340597713249</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yVal>
          <c:smooth val="1"/>
          <c:extLst>
            <c:ext xmlns:c16="http://schemas.microsoft.com/office/drawing/2014/chart" uri="{C3380CC4-5D6E-409C-BE32-E72D297353CC}">
              <c16:uniqueId val="{00000005-9FE5-4AAA-BF78-38C27CFD70BA}"/>
            </c:ext>
          </c:extLst>
        </c:ser>
        <c:ser>
          <c:idx val="3"/>
          <c:order val="3"/>
          <c:tx>
            <c:strRef>
              <c:f>'Amortization Schedule'!$AJ$6</c:f>
              <c:strCache>
                <c:ptCount val="1"/>
                <c:pt idx="0">
                  <c:v>Actual</c:v>
                </c:pt>
              </c:strCache>
            </c:strRef>
          </c:tx>
          <c:spPr>
            <a:ln w="22225" cap="rnd">
              <a:solidFill>
                <a:schemeClr val="accent4"/>
              </a:solidFill>
              <a:prstDash val="dash"/>
            </a:ln>
            <a:effectLst>
              <a:glow rad="139700">
                <a:schemeClr val="accent4">
                  <a:satMod val="175000"/>
                  <a:alpha val="14000"/>
                </a:schemeClr>
              </a:glow>
            </a:effectLst>
          </c:spPr>
          <c:marker>
            <c:symbol val="circle"/>
            <c:size val="3"/>
            <c:spPr>
              <a:solidFill>
                <a:schemeClr val="accent4">
                  <a:lumMod val="60000"/>
                  <a:lumOff val="40000"/>
                </a:schemeClr>
              </a:solidFill>
              <a:ln>
                <a:noFill/>
                <a:prstDash val="dash"/>
              </a:ln>
              <a:effectLst>
                <a:glow rad="63500">
                  <a:schemeClr val="accent4">
                    <a:satMod val="175000"/>
                    <a:alpha val="25000"/>
                  </a:schemeClr>
                </a:glow>
              </a:effectLst>
            </c:spPr>
          </c:marker>
          <c:xVal>
            <c:numRef>
              <c:f>'Amortization Schedule'!$AJ$8:$AJ$9</c:f>
              <c:numCache>
                <c:formatCode>General</c:formatCode>
                <c:ptCount val="2"/>
                <c:pt idx="0">
                  <c:v>0</c:v>
                </c:pt>
                <c:pt idx="1">
                  <c:v>0</c:v>
                </c:pt>
              </c:numCache>
            </c:numRef>
          </c:xVal>
          <c:yVal>
            <c:numRef>
              <c:f>'Amortization Schedule'!$AK$8:$AK$9</c:f>
              <c:numCache>
                <c:formatCode>General</c:formatCode>
                <c:ptCount val="2"/>
                <c:pt idx="0">
                  <c:v>0</c:v>
                </c:pt>
                <c:pt idx="1">
                  <c:v>144750</c:v>
                </c:pt>
              </c:numCache>
            </c:numRef>
          </c:yVal>
          <c:smooth val="1"/>
          <c:extLst>
            <c:ext xmlns:c16="http://schemas.microsoft.com/office/drawing/2014/chart" uri="{C3380CC4-5D6E-409C-BE32-E72D297353CC}">
              <c16:uniqueId val="{00000006-9FE5-4AAA-BF78-38C27CFD70BA}"/>
            </c:ext>
          </c:extLst>
        </c:ser>
        <c:ser>
          <c:idx val="4"/>
          <c:order val="4"/>
          <c:tx>
            <c:strRef>
              <c:f>'Amortization Schedule'!$AA$18</c:f>
              <c:strCache>
                <c:ptCount val="1"/>
                <c:pt idx="0">
                  <c:v>Balance</c:v>
                </c:pt>
              </c:strCache>
            </c:strRef>
          </c:tx>
          <c:spPr>
            <a:ln w="22225" cap="rnd">
              <a:noFill/>
            </a:ln>
            <a:effectLst/>
          </c:spPr>
          <c:marker>
            <c:symbol val="circle"/>
            <c:size val="3"/>
            <c:spPr>
              <a:solidFill>
                <a:srgbClr val="4DC76D"/>
              </a:solidFill>
              <a:ln>
                <a:noFill/>
              </a:ln>
              <a:effectLst/>
            </c:spPr>
          </c:marker>
          <c:xVal>
            <c:numRef>
              <c:f>'Amortization Schedule'!$D$19:$D$379</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xVal>
          <c:yVal>
            <c:numRef>
              <c:f>'Amortization Schedule'!$AA$19:$AA$379</c:f>
              <c:numCache>
                <c:formatCode>_("$"* #,##0.00_);_("$"* \(#,##0.00\);_("$"* "-"??_);_(@_)</c:formatCode>
                <c:ptCount val="361"/>
                <c:pt idx="0" formatCode="_(* #,##0.00_);_(* \(#,##0.00\);_(* &quot;-&quot;??_);_(@_)">
                  <c:v>144750</c:v>
                </c:pt>
                <c:pt idx="1">
                  <c:v>144409.38551402703</c:v>
                </c:pt>
                <c:pt idx="2">
                  <c:v>144067.49372373166</c:v>
                </c:pt>
                <c:pt idx="3">
                  <c:v>143724.31983922271</c:v>
                </c:pt>
                <c:pt idx="4">
                  <c:v>143379.85905264682</c:v>
                </c:pt>
                <c:pt idx="5">
                  <c:v>143034.10653812127</c:v>
                </c:pt>
                <c:pt idx="6">
                  <c:v>142687.05745166627</c:v>
                </c:pt>
                <c:pt idx="7">
                  <c:v>142338.70693113707</c:v>
                </c:pt>
                <c:pt idx="8">
                  <c:v>141989.05009615587</c:v>
                </c:pt>
                <c:pt idx="9">
                  <c:v>141638.08204804349</c:v>
                </c:pt>
                <c:pt idx="10">
                  <c:v>141285.79786975071</c:v>
                </c:pt>
                <c:pt idx="11">
                  <c:v>140932.19262578932</c:v>
                </c:pt>
                <c:pt idx="12">
                  <c:v>140577.26136216306</c:v>
                </c:pt>
                <c:pt idx="13">
                  <c:v>140220.9991062982</c:v>
                </c:pt>
                <c:pt idx="14">
                  <c:v>139863.40086697385</c:v>
                </c:pt>
                <c:pt idx="15">
                  <c:v>139504.46163425205</c:v>
                </c:pt>
                <c:pt idx="16">
                  <c:v>139144.17637940752</c:v>
                </c:pt>
                <c:pt idx="17">
                  <c:v>138782.54005485735</c:v>
                </c:pt>
                <c:pt idx="18">
                  <c:v>138419.54759409011</c:v>
                </c:pt>
                <c:pt idx="19">
                  <c:v>138055.19391159498</c:v>
                </c:pt>
                <c:pt idx="20">
                  <c:v>137689.47390279049</c:v>
                </c:pt>
                <c:pt idx="21">
                  <c:v>137322.38244395299</c:v>
                </c:pt>
                <c:pt idx="22">
                  <c:v>136953.91439214486</c:v>
                </c:pt>
                <c:pt idx="23">
                  <c:v>136584.06458514245</c:v>
                </c:pt>
                <c:pt idx="24">
                  <c:v>136212.82784136376</c:v>
                </c:pt>
                <c:pt idx="25">
                  <c:v>135840.1989597959</c:v>
                </c:pt>
                <c:pt idx="26">
                  <c:v>135466.17271992218</c:v>
                </c:pt>
                <c:pt idx="27">
                  <c:v>135090.74388164893</c:v>
                </c:pt>
                <c:pt idx="28">
                  <c:v>134713.90718523215</c:v>
                </c:pt>
                <c:pt idx="29">
                  <c:v>134335.65735120382</c:v>
                </c:pt>
                <c:pt idx="30">
                  <c:v>133955.98908029788</c:v>
                </c:pt>
                <c:pt idx="31">
                  <c:v>133574.89705337604</c:v>
                </c:pt>
                <c:pt idx="32">
                  <c:v>133192.37593135325</c:v>
                </c:pt>
                <c:pt idx="33">
                  <c:v>132808.42035512286</c:v>
                </c:pt>
                <c:pt idx="34">
                  <c:v>132423.02494548159</c:v>
                </c:pt>
                <c:pt idx="35">
                  <c:v>132036.18430305418</c:v>
                </c:pt>
                <c:pt idx="36">
                  <c:v>131647.89300821768</c:v>
                </c:pt>
                <c:pt idx="37">
                  <c:v>131258.14562102553</c:v>
                </c:pt>
                <c:pt idx="38">
                  <c:v>130866.93668113141</c:v>
                </c:pt>
                <c:pt idx="39">
                  <c:v>130474.26070771269</c:v>
                </c:pt>
                <c:pt idx="40">
                  <c:v>130080.11219939365</c:v>
                </c:pt>
                <c:pt idx="41">
                  <c:v>129684.48563416842</c:v>
                </c:pt>
                <c:pt idx="42">
                  <c:v>129287.3754693236</c:v>
                </c:pt>
                <c:pt idx="43">
                  <c:v>128888.77614136059</c:v>
                </c:pt>
                <c:pt idx="44">
                  <c:v>128488.68206591773</c:v>
                </c:pt>
                <c:pt idx="45">
                  <c:v>128087.08763769196</c:v>
                </c:pt>
                <c:pt idx="46">
                  <c:v>127683.98723036035</c:v>
                </c:pt>
                <c:pt idx="47">
                  <c:v>127279.37519650123</c:v>
                </c:pt>
                <c:pt idx="48">
                  <c:v>126873.24586751516</c:v>
                </c:pt>
                <c:pt idx="49">
                  <c:v>126465.59355354538</c:v>
                </c:pt>
                <c:pt idx="50">
                  <c:v>126056.41254339821</c:v>
                </c:pt>
                <c:pt idx="51">
                  <c:v>125645.69710446299</c:v>
                </c:pt>
                <c:pt idx="52">
                  <c:v>125233.44148263177</c:v>
                </c:pt>
                <c:pt idx="53">
                  <c:v>124819.63990221867</c:v>
                </c:pt>
                <c:pt idx="54">
                  <c:v>124404.28656587903</c:v>
                </c:pt>
                <c:pt idx="55">
                  <c:v>123987.37565452811</c:v>
                </c:pt>
                <c:pt idx="56">
                  <c:v>123568.90132725962</c:v>
                </c:pt>
                <c:pt idx="57">
                  <c:v>123148.85772126388</c:v>
                </c:pt>
                <c:pt idx="58">
                  <c:v>122727.23895174566</c:v>
                </c:pt>
                <c:pt idx="59">
                  <c:v>122304.03911184175</c:v>
                </c:pt>
                <c:pt idx="60">
                  <c:v>121879.25227253819</c:v>
                </c:pt>
                <c:pt idx="61">
                  <c:v>121452.87248258725</c:v>
                </c:pt>
                <c:pt idx="62">
                  <c:v>121024.89376842399</c:v>
                </c:pt>
                <c:pt idx="63">
                  <c:v>120595.31013408263</c:v>
                </c:pt>
                <c:pt idx="64">
                  <c:v>120164.11556111247</c:v>
                </c:pt>
                <c:pt idx="65">
                  <c:v>119731.30400849368</c:v>
                </c:pt>
                <c:pt idx="66">
                  <c:v>119296.86941255257</c:v>
                </c:pt>
                <c:pt idx="67">
                  <c:v>118860.80568687667</c:v>
                </c:pt>
                <c:pt idx="68">
                  <c:v>118423.1067222295</c:v>
                </c:pt>
                <c:pt idx="69">
                  <c:v>117983.76638646489</c:v>
                </c:pt>
                <c:pt idx="70">
                  <c:v>117542.77852444118</c:v>
                </c:pt>
                <c:pt idx="71">
                  <c:v>117100.13695793487</c:v>
                </c:pt>
                <c:pt idx="72">
                  <c:v>116655.83548555415</c:v>
                </c:pt>
                <c:pt idx="73">
                  <c:v>116209.86788265202</c:v>
                </c:pt>
                <c:pt idx="74">
                  <c:v>115762.22790123901</c:v>
                </c:pt>
                <c:pt idx="75">
                  <c:v>115312.9092698957</c:v>
                </c:pt>
                <c:pt idx="76">
                  <c:v>114861.90569368484</c:v>
                </c:pt>
                <c:pt idx="77">
                  <c:v>114409.21085406319</c:v>
                </c:pt>
                <c:pt idx="78">
                  <c:v>113954.81840879297</c:v>
                </c:pt>
                <c:pt idx="79">
                  <c:v>113498.72199185297</c:v>
                </c:pt>
                <c:pt idx="80">
                  <c:v>113040.91521334946</c:v>
                </c:pt>
                <c:pt idx="81">
                  <c:v>112581.39165942656</c:v>
                </c:pt>
                <c:pt idx="82">
                  <c:v>112120.14489217645</c:v>
                </c:pt>
                <c:pt idx="83">
                  <c:v>111657.16844954915</c:v>
                </c:pt>
                <c:pt idx="84">
                  <c:v>111192.455845262</c:v>
                </c:pt>
                <c:pt idx="85">
                  <c:v>110726.00056870877</c:v>
                </c:pt>
                <c:pt idx="86">
                  <c:v>110257.79608486846</c:v>
                </c:pt>
                <c:pt idx="87">
                  <c:v>109787.83583421375</c:v>
                </c:pt>
                <c:pt idx="88">
                  <c:v>109316.11323261909</c:v>
                </c:pt>
                <c:pt idx="89">
                  <c:v>108842.62167126844</c:v>
                </c:pt>
                <c:pt idx="90">
                  <c:v>108367.35451656273</c:v>
                </c:pt>
                <c:pt idx="91">
                  <c:v>107890.30511002688</c:v>
                </c:pt>
                <c:pt idx="92">
                  <c:v>107411.46676821652</c:v>
                </c:pt>
                <c:pt idx="93">
                  <c:v>106930.83278262436</c:v>
                </c:pt>
                <c:pt idx="94">
                  <c:v>106448.39641958624</c:v>
                </c:pt>
                <c:pt idx="95">
                  <c:v>105964.15092018672</c:v>
                </c:pt>
                <c:pt idx="96">
                  <c:v>105478.08950016445</c:v>
                </c:pt>
                <c:pt idx="97">
                  <c:v>104990.2053498171</c:v>
                </c:pt>
                <c:pt idx="98">
                  <c:v>104500.49163390596</c:v>
                </c:pt>
                <c:pt idx="99">
                  <c:v>104008.94149156014</c:v>
                </c:pt>
                <c:pt idx="100">
                  <c:v>103515.54803618052</c:v>
                </c:pt>
                <c:pt idx="101">
                  <c:v>103020.30435534324</c:v>
                </c:pt>
                <c:pt idx="102">
                  <c:v>102523.20351070281</c:v>
                </c:pt>
                <c:pt idx="103">
                  <c:v>102024.23853789498</c:v>
                </c:pt>
                <c:pt idx="104">
                  <c:v>101523.40244643913</c:v>
                </c:pt>
                <c:pt idx="105">
                  <c:v>101020.68821964032</c:v>
                </c:pt>
                <c:pt idx="106">
                  <c:v>100516.088814491</c:v>
                </c:pt>
                <c:pt idx="107">
                  <c:v>100009.59716157238</c:v>
                </c:pt>
                <c:pt idx="108">
                  <c:v>99501.206164955322</c:v>
                </c:pt>
                <c:pt idx="109">
                  <c:v>98990.908702100947</c:v>
                </c:pt>
                <c:pt idx="110">
                  <c:v>98478.697623760861</c:v>
                </c:pt>
                <c:pt idx="111">
                  <c:v>97964.565753877003</c:v>
                </c:pt>
                <c:pt idx="112">
                  <c:v>97448.505889481079</c:v>
                </c:pt>
                <c:pt idx="113">
                  <c:v>96930.510800593678</c:v>
                </c:pt>
                <c:pt idx="114">
                  <c:v>96410.573230122944</c:v>
                </c:pt>
                <c:pt idx="115">
                  <c:v>95888.685893762944</c:v>
                </c:pt>
                <c:pt idx="116">
                  <c:v>95364.841479891591</c:v>
                </c:pt>
                <c:pt idx="117">
                  <c:v>94839.032649468223</c:v>
                </c:pt>
                <c:pt idx="118">
                  <c:v>94311.252035930767</c:v>
                </c:pt>
                <c:pt idx="119">
                  <c:v>93781.492245092551</c:v>
                </c:pt>
                <c:pt idx="120">
                  <c:v>93249.74585503868</c:v>
                </c:pt>
                <c:pt idx="121">
                  <c:v>92716.005416022119</c:v>
                </c:pt>
                <c:pt idx="122">
                  <c:v>92180.263450359242</c:v>
                </c:pt>
                <c:pt idx="123">
                  <c:v>91642.512452325129</c:v>
                </c:pt>
                <c:pt idx="124">
                  <c:v>91102.744888048386</c:v>
                </c:pt>
                <c:pt idx="125">
                  <c:v>90560.9531954056</c:v>
                </c:pt>
                <c:pt idx="126">
                  <c:v>90017.129783915414</c:v>
                </c:pt>
                <c:pt idx="127">
                  <c:v>89471.267034632139</c:v>
                </c:pt>
                <c:pt idx="128">
                  <c:v>88923.357300039046</c:v>
                </c:pt>
                <c:pt idx="129">
                  <c:v>88373.392903941232</c:v>
                </c:pt>
                <c:pt idx="130">
                  <c:v>87821.366141358056</c:v>
                </c:pt>
                <c:pt idx="131">
                  <c:v>87267.269278415188</c:v>
                </c:pt>
                <c:pt idx="132">
                  <c:v>86711.094552236289</c:v>
                </c:pt>
                <c:pt idx="133">
                  <c:v>86152.83417083422</c:v>
                </c:pt>
                <c:pt idx="134">
                  <c:v>85592.480313001884</c:v>
                </c:pt>
                <c:pt idx="135">
                  <c:v>85030.025128202673</c:v>
                </c:pt>
                <c:pt idx="136">
                  <c:v>84465.460736460474</c:v>
                </c:pt>
                <c:pt idx="137">
                  <c:v>83898.779228249245</c:v>
                </c:pt>
                <c:pt idx="138">
                  <c:v>83329.972664382221</c:v>
                </c:pt>
                <c:pt idx="139">
                  <c:v>82759.03307590069</c:v>
                </c:pt>
                <c:pt idx="140">
                  <c:v>82185.952463962356</c:v>
                </c:pt>
                <c:pt idx="141">
                  <c:v>81610.72279972925</c:v>
                </c:pt>
                <c:pt idx="142">
                  <c:v>81033.336024255274</c:v>
                </c:pt>
                <c:pt idx="143">
                  <c:v>80453.784048373273</c:v>
                </c:pt>
                <c:pt idx="144">
                  <c:v>79872.05875258171</c:v>
                </c:pt>
                <c:pt idx="145">
                  <c:v>79288.151986930927</c:v>
                </c:pt>
                <c:pt idx="146">
                  <c:v>78702.055570908953</c:v>
                </c:pt>
                <c:pt idx="147">
                  <c:v>78113.761293326897</c:v>
                </c:pt>
                <c:pt idx="148">
                  <c:v>77523.260912203914</c:v>
                </c:pt>
                <c:pt idx="149">
                  <c:v>76930.546154651718</c:v>
                </c:pt>
                <c:pt idx="150">
                  <c:v>76335.608716758696</c:v>
                </c:pt>
                <c:pt idx="151">
                  <c:v>75738.440263473574</c:v>
                </c:pt>
                <c:pt idx="152">
                  <c:v>75139.032428488645</c:v>
                </c:pt>
                <c:pt idx="153">
                  <c:v>74537.376814122515</c:v>
                </c:pt>
                <c:pt idx="154">
                  <c:v>73933.46499120252</c:v>
                </c:pt>
                <c:pt idx="155">
                  <c:v>73327.288498946567</c:v>
                </c:pt>
                <c:pt idx="156">
                  <c:v>72718.838844844649</c:v>
                </c:pt>
                <c:pt idx="157">
                  <c:v>72108.107504539861</c:v>
                </c:pt>
                <c:pt idx="158">
                  <c:v>71495.085921708916</c:v>
                </c:pt>
                <c:pt idx="159">
                  <c:v>70879.765507942357</c:v>
                </c:pt>
                <c:pt idx="160">
                  <c:v>70262.137642624177</c:v>
                </c:pt>
                <c:pt idx="161">
                  <c:v>69642.19367281106</c:v>
                </c:pt>
                <c:pt idx="162">
                  <c:v>69019.924913111143</c:v>
                </c:pt>
                <c:pt idx="163">
                  <c:v>68395.322645562352</c:v>
                </c:pt>
                <c:pt idx="164">
                  <c:v>67768.378119510249</c:v>
                </c:pt>
                <c:pt idx="165">
                  <c:v>67139.082551485451</c:v>
                </c:pt>
                <c:pt idx="166">
                  <c:v>66507.427125080561</c:v>
                </c:pt>
                <c:pt idx="167">
                  <c:v>65873.402990826653</c:v>
                </c:pt>
                <c:pt idx="168">
                  <c:v>65237.001266069288</c:v>
                </c:pt>
                <c:pt idx="169">
                  <c:v>64598.213034844084</c:v>
                </c:pt>
                <c:pt idx="170">
                  <c:v>63957.029347751784</c:v>
                </c:pt>
                <c:pt idx="171">
                  <c:v>63313.441221832894</c:v>
                </c:pt>
                <c:pt idx="172">
                  <c:v>62667.439640441808</c:v>
                </c:pt>
                <c:pt idx="173">
                  <c:v>62019.015553120502</c:v>
                </c:pt>
                <c:pt idx="174">
                  <c:v>61368.159875471742</c:v>
                </c:pt>
                <c:pt idx="175">
                  <c:v>60714.863489031799</c:v>
                </c:pt>
                <c:pt idx="176">
                  <c:v>60059.117241142703</c:v>
                </c:pt>
                <c:pt idx="177">
                  <c:v>59400.911944824024</c:v>
                </c:pt>
                <c:pt idx="178">
                  <c:v>58740.23837864415</c:v>
                </c:pt>
                <c:pt idx="179">
                  <c:v>58077.087286591101</c:v>
                </c:pt>
                <c:pt idx="180">
                  <c:v>57411.449377942852</c:v>
                </c:pt>
                <c:pt idx="181">
                  <c:v>56743.315327137178</c:v>
                </c:pt>
                <c:pt idx="182">
                  <c:v>56072.675773640978</c:v>
                </c:pt>
                <c:pt idx="183">
                  <c:v>55399.521321819171</c:v>
                </c:pt>
                <c:pt idx="184">
                  <c:v>54723.842540803031</c:v>
                </c:pt>
                <c:pt idx="185">
                  <c:v>54045.629964358079</c:v>
                </c:pt>
                <c:pt idx="186">
                  <c:v>53364.874090751458</c:v>
                </c:pt>
                <c:pt idx="187">
                  <c:v>52681.565382618814</c:v>
                </c:pt>
                <c:pt idx="188">
                  <c:v>51995.694266830673</c:v>
                </c:pt>
                <c:pt idx="189">
                  <c:v>51307.251134358325</c:v>
                </c:pt>
                <c:pt idx="190">
                  <c:v>50616.226340139205</c:v>
                </c:pt>
                <c:pt idx="191">
                  <c:v>49922.610202941767</c:v>
                </c:pt>
                <c:pt idx="192">
                  <c:v>49226.393005229838</c:v>
                </c:pt>
                <c:pt idx="193">
                  <c:v>48527.564993026484</c:v>
                </c:pt>
                <c:pt idx="194">
                  <c:v>47826.116375777368</c:v>
                </c:pt>
                <c:pt idx="195">
                  <c:v>47122.037326213569</c:v>
                </c:pt>
                <c:pt idx="196">
                  <c:v>46415.317980213906</c:v>
                </c:pt>
                <c:pt idx="197">
                  <c:v>45705.948436666746</c:v>
                </c:pt>
                <c:pt idx="198">
                  <c:v>44993.918757331281</c:v>
                </c:pt>
                <c:pt idx="199">
                  <c:v>44279.21896669831</c:v>
                </c:pt>
                <c:pt idx="200">
                  <c:v>43561.839051850468</c:v>
                </c:pt>
                <c:pt idx="201">
                  <c:v>42841.768962321941</c:v>
                </c:pt>
                <c:pt idx="202">
                  <c:v>42118.998609957685</c:v>
                </c:pt>
                <c:pt idx="203">
                  <c:v>41393.517868772062</c:v>
                </c:pt>
                <c:pt idx="204">
                  <c:v>40665.316574806995</c:v>
                </c:pt>
                <c:pt idx="205">
                  <c:v>39934.384525989561</c:v>
                </c:pt>
                <c:pt idx="206">
                  <c:v>39200.711481989056</c:v>
                </c:pt>
                <c:pt idx="207">
                  <c:v>38464.287164073554</c:v>
                </c:pt>
                <c:pt idx="208">
                  <c:v>37725.10125496587</c:v>
                </c:pt>
                <c:pt idx="209">
                  <c:v>36983.143398699031</c:v>
                </c:pt>
                <c:pt idx="210">
                  <c:v>36238.403200471192</c:v>
                </c:pt>
                <c:pt idx="211">
                  <c:v>35490.870226499996</c:v>
                </c:pt>
                <c:pt idx="212">
                  <c:v>34740.534003876412</c:v>
                </c:pt>
                <c:pt idx="213">
                  <c:v>33987.384020417987</c:v>
                </c:pt>
                <c:pt idx="214">
                  <c:v>33231.409724521589</c:v>
                </c:pt>
                <c:pt idx="215">
                  <c:v>32472.600525015583</c:v>
                </c:pt>
                <c:pt idx="216">
                  <c:v>31710.945791011429</c:v>
                </c:pt>
                <c:pt idx="217">
                  <c:v>30946.434851754759</c:v>
                </c:pt>
                <c:pt idx="218">
                  <c:v>30179.056996475876</c:v>
                </c:pt>
                <c:pt idx="219">
                  <c:v>29408.801474239699</c:v>
                </c:pt>
                <c:pt idx="220">
                  <c:v>28635.657493795137</c:v>
                </c:pt>
                <c:pt idx="221">
                  <c:v>27859.614223423905</c:v>
                </c:pt>
                <c:pt idx="222">
                  <c:v>27080.660790788781</c:v>
                </c:pt>
                <c:pt idx="223">
                  <c:v>26298.786282781275</c:v>
                </c:pt>
                <c:pt idx="224">
                  <c:v>25513.979745368742</c:v>
                </c:pt>
                <c:pt idx="225">
                  <c:v>24726.230183440912</c:v>
                </c:pt>
                <c:pt idx="226">
                  <c:v>23935.526560655853</c:v>
                </c:pt>
                <c:pt idx="227">
                  <c:v>23141.85779928535</c:v>
                </c:pt>
                <c:pt idx="228">
                  <c:v>22345.212780059708</c:v>
                </c:pt>
                <c:pt idx="229">
                  <c:v>21545.58034201197</c:v>
                </c:pt>
                <c:pt idx="230">
                  <c:v>20742.949282321551</c:v>
                </c:pt>
                <c:pt idx="231">
                  <c:v>19937.308356157297</c:v>
                </c:pt>
                <c:pt idx="232">
                  <c:v>19128.646276519925</c:v>
                </c:pt>
                <c:pt idx="233">
                  <c:v>18316.951714083913</c:v>
                </c:pt>
                <c:pt idx="234">
                  <c:v>17502.213297038765</c:v>
                </c:pt>
                <c:pt idx="235">
                  <c:v>16684.419610929697</c:v>
                </c:pt>
                <c:pt idx="236">
                  <c:v>15863.559198497722</c:v>
                </c:pt>
                <c:pt idx="237">
                  <c:v>15039.620559519126</c:v>
                </c:pt>
                <c:pt idx="238">
                  <c:v>14212.592150644361</c:v>
                </c:pt>
                <c:pt idx="239">
                  <c:v>13382.462385236315</c:v>
                </c:pt>
                <c:pt idx="240">
                  <c:v>12549.219633207989</c:v>
                </c:pt>
                <c:pt idx="241">
                  <c:v>11712.852220859557</c:v>
                </c:pt>
                <c:pt idx="242">
                  <c:v>10873.348430714817</c:v>
                </c:pt>
                <c:pt idx="243">
                  <c:v>10030.696501357035</c:v>
                </c:pt>
                <c:pt idx="244">
                  <c:v>9184.8846272641622</c:v>
                </c:pt>
                <c:pt idx="245">
                  <c:v>8335.9009586434404</c:v>
                </c:pt>
                <c:pt idx="246">
                  <c:v>7483.7336012653914</c:v>
                </c:pt>
                <c:pt idx="247">
                  <c:v>6628.3706162971739</c:v>
                </c:pt>
                <c:pt idx="248">
                  <c:v>5769.8000201353261</c:v>
                </c:pt>
                <c:pt idx="249">
                  <c:v>4908.0097842378709</c:v>
                </c:pt>
                <c:pt idx="250">
                  <c:v>4042.9878349558003</c:v>
                </c:pt>
                <c:pt idx="251">
                  <c:v>3174.7220533639224</c:v>
                </c:pt>
                <c:pt idx="252">
                  <c:v>2303.2002750910751</c:v>
                </c:pt>
                <c:pt idx="253">
                  <c:v>1428.4102901497045</c:v>
                </c:pt>
                <c:pt idx="254">
                  <c:v>550.33984276480362</c:v>
                </c:pt>
                <c:pt idx="255">
                  <c:v>-150</c:v>
                </c:pt>
                <c:pt idx="256">
                  <c:v>598.01266062228626</c:v>
                </c:pt>
                <c:pt idx="257">
                  <c:v>1364.7256377601298</c:v>
                </c:pt>
                <c:pt idx="258">
                  <c:v>2150.6064393264191</c:v>
                </c:pt>
                <c:pt idx="259">
                  <c:v>2956.1342609318663</c:v>
                </c:pt>
                <c:pt idx="260">
                  <c:v>3781.8002780774491</c:v>
                </c:pt>
                <c:pt idx="261">
                  <c:v>4628.1079456516718</c:v>
                </c:pt>
                <c:pt idx="262">
                  <c:v>5495.5733049152495</c:v>
                </c:pt>
                <c:pt idx="263">
                  <c:v>6384.725298160417</c:v>
                </c:pt>
                <c:pt idx="264">
                  <c:v>7296.1060912367138</c:v>
                </c:pt>
                <c:pt idx="265">
                  <c:v>8230.2714041399176</c:v>
                </c:pt>
                <c:pt idx="266">
                  <c:v>9187.7908498657034</c:v>
                </c:pt>
                <c:pt idx="267">
                  <c:v>10169.248281734634</c:v>
                </c:pt>
                <c:pt idx="268">
                  <c:v>11175.242149400287</c:v>
                </c:pt>
                <c:pt idx="269">
                  <c:v>12206.385863757581</c:v>
                </c:pt>
                <c:pt idx="270">
                  <c:v>13263.308170973807</c:v>
                </c:pt>
                <c:pt idx="271">
                  <c:v>14346.653535870439</c:v>
                </c:pt>
                <c:pt idx="272">
                  <c:v>15457.082534889487</c:v>
                </c:pt>
                <c:pt idx="273">
                  <c:v>16595.272258884012</c:v>
                </c:pt>
                <c:pt idx="274">
                  <c:v>17761.916725978397</c:v>
                </c:pt>
                <c:pt idx="275">
                  <c:v>18957.727304750144</c:v>
                </c:pt>
                <c:pt idx="276">
                  <c:v>20183.433147991182</c:v>
                </c:pt>
                <c:pt idx="277">
                  <c:v>21439.781637313245</c:v>
                </c:pt>
                <c:pt idx="278">
                  <c:v>22727.53883886836</c:v>
                </c:pt>
                <c:pt idx="279">
                  <c:v>24047.489970462353</c:v>
                </c:pt>
                <c:pt idx="280">
                  <c:v>25400.439880346195</c:v>
                </c:pt>
                <c:pt idx="281">
                  <c:v>26787.213537977135</c:v>
                </c:pt>
                <c:pt idx="282">
                  <c:v>28208.65653704885</c:v>
                </c:pt>
                <c:pt idx="283">
                  <c:v>29665.635611097357</c:v>
                </c:pt>
                <c:pt idx="284">
                  <c:v>31159.039161997076</c:v>
                </c:pt>
                <c:pt idx="285">
                  <c:v>32689.777801669286</c:v>
                </c:pt>
                <c:pt idx="286">
                  <c:v>34258.784907333305</c:v>
                </c:pt>
                <c:pt idx="287">
                  <c:v>35867.017190638922</c:v>
                </c:pt>
                <c:pt idx="288">
                  <c:v>37515.455281027178</c:v>
                </c:pt>
                <c:pt idx="289">
                  <c:v>39205.104323675143</c:v>
                </c:pt>
                <c:pt idx="290">
                  <c:v>40936.99459238931</c:v>
                </c:pt>
                <c:pt idx="291">
                  <c:v>42712.182117821329</c:v>
                </c:pt>
                <c:pt idx="292">
                  <c:v>44531.749331389146</c:v>
                </c:pt>
                <c:pt idx="293">
                  <c:v>46396.805725296159</c:v>
                </c:pt>
                <c:pt idx="294">
                  <c:v>48308.488529050846</c:v>
                </c:pt>
                <c:pt idx="295">
                  <c:v>50267.963402899404</c:v>
                </c:pt>
                <c:pt idx="296">
                  <c:v>52276.425148594171</c:v>
                </c:pt>
                <c:pt idx="297">
                  <c:v>54335.098437931309</c:v>
                </c:pt>
                <c:pt idx="298">
                  <c:v>56445.238559501879</c:v>
                </c:pt>
                <c:pt idx="299">
                  <c:v>58608.13218411171</c:v>
                </c:pt>
                <c:pt idx="300">
                  <c:v>60825.098149336787</c:v>
                </c:pt>
                <c:pt idx="301">
                  <c:v>63097.488263692489</c:v>
                </c:pt>
                <c:pt idx="302">
                  <c:v>65426.688130907089</c:v>
                </c:pt>
                <c:pt idx="303">
                  <c:v>67814.117994802058</c:v>
                </c:pt>
                <c:pt idx="304">
                  <c:v>70261.233605294401</c:v>
                </c:pt>
                <c:pt idx="305">
                  <c:v>72769.527106049049</c:v>
                </c:pt>
                <c:pt idx="306">
                  <c:v>75340.527944322574</c:v>
                </c:pt>
                <c:pt idx="307">
                  <c:v>77975.803803552932</c:v>
                </c:pt>
                <c:pt idx="308">
                  <c:v>80676.961559264048</c:v>
                </c:pt>
                <c:pt idx="309">
                  <c:v>83445.648258867936</c:v>
                </c:pt>
                <c:pt idx="310">
                  <c:v>86283.552125961927</c:v>
                </c:pt>
                <c:pt idx="311">
                  <c:v>89192.403589733265</c:v>
                </c:pt>
                <c:pt idx="312">
                  <c:v>92173.976340098889</c:v>
                </c:pt>
                <c:pt idx="313">
                  <c:v>95230.088409223652</c:v>
                </c:pt>
                <c:pt idx="314">
                  <c:v>98362.603280076539</c:v>
                </c:pt>
                <c:pt idx="315">
                  <c:v>101573.43102270074</c:v>
                </c:pt>
                <c:pt idx="316">
                  <c:v>104864.52945889055</c:v>
                </c:pt>
                <c:pt idx="317">
                  <c:v>108237.9053559851</c:v>
                </c:pt>
                <c:pt idx="318">
                  <c:v>111695.61565050702</c:v>
                </c:pt>
                <c:pt idx="319">
                  <c:v>115239.76870239199</c:v>
                </c:pt>
                <c:pt idx="320">
                  <c:v>118872.52558057407</c:v>
                </c:pt>
                <c:pt idx="321">
                  <c:v>122596.10138071072</c:v>
                </c:pt>
                <c:pt idx="322">
                  <c:v>126412.76657585078</c:v>
                </c:pt>
                <c:pt idx="323">
                  <c:v>130324.84840086933</c:v>
                </c:pt>
                <c:pt idx="324">
                  <c:v>134334.73227151335</c:v>
                </c:pt>
                <c:pt idx="325">
                  <c:v>138444.86323892348</c:v>
                </c:pt>
                <c:pt idx="326">
                  <c:v>142657.74748051885</c:v>
                </c:pt>
                <c:pt idx="327">
                  <c:v>146975.95382815413</c:v>
                </c:pt>
                <c:pt idx="328">
                  <c:v>151402.11533448027</c:v>
                </c:pt>
                <c:pt idx="329">
                  <c:v>155938.93087846457</c:v>
                </c:pt>
                <c:pt idx="330">
                  <c:v>160589.16681104849</c:v>
                </c:pt>
                <c:pt idx="331">
                  <c:v>165355.658641947</c:v>
                </c:pt>
                <c:pt idx="332">
                  <c:v>170241.31276861797</c:v>
                </c:pt>
                <c:pt idx="333">
                  <c:v>175249.10824845571</c:v>
                </c:pt>
                <c:pt idx="334">
                  <c:v>180382.0986152894</c:v>
                </c:pt>
                <c:pt idx="335">
                  <c:v>185643.41374129395</c:v>
                </c:pt>
                <c:pt idx="336">
                  <c:v>191036.26174544857</c:v>
                </c:pt>
                <c:pt idx="337">
                  <c:v>196563.93094970708</c:v>
                </c:pt>
                <c:pt idx="338">
                  <c:v>202229.79188407204</c:v>
                </c:pt>
                <c:pt idx="339">
                  <c:v>208037.29934179614</c:v>
                </c:pt>
                <c:pt idx="340">
                  <c:v>213989.99448596334</c:v>
                </c:pt>
                <c:pt idx="341">
                  <c:v>220091.50700873471</c:v>
                </c:pt>
                <c:pt idx="342">
                  <c:v>226345.55734457538</c:v>
                </c:pt>
                <c:pt idx="343">
                  <c:v>232755.95893881205</c:v>
                </c:pt>
                <c:pt idx="344">
                  <c:v>239326.62057290465</c:v>
                </c:pt>
                <c:pt idx="345">
                  <c:v>246061.54874784956</c:v>
                </c:pt>
                <c:pt idx="346">
                  <c:v>252964.85012716809</c:v>
                </c:pt>
                <c:pt idx="347">
                  <c:v>260040.73404096958</c:v>
                </c:pt>
                <c:pt idx="348">
                  <c:v>267293.51505261613</c:v>
                </c:pt>
                <c:pt idx="349">
                  <c:v>274727.61558955384</c:v>
                </c:pt>
                <c:pt idx="350">
                  <c:v>282347.56863991497</c:v>
                </c:pt>
                <c:pt idx="351">
                  <c:v>290158.02051653515</c:v>
                </c:pt>
                <c:pt idx="352">
                  <c:v>298163.7336900708</c:v>
                </c:pt>
                <c:pt idx="353">
                  <c:v>306369.58969294489</c:v>
                </c:pt>
                <c:pt idx="354">
                  <c:v>314780.59209589078</c:v>
                </c:pt>
                <c:pt idx="355">
                  <c:v>323401.86955891032</c:v>
                </c:pt>
                <c:pt idx="356">
                  <c:v>332238.67895850539</c:v>
                </c:pt>
                <c:pt idx="357">
                  <c:v>341296.40859309031</c:v>
                </c:pt>
                <c:pt idx="358">
                  <c:v>350580.58146853984</c:v>
                </c:pt>
                <c:pt idx="359">
                  <c:v>360096.85866587562</c:v>
                </c:pt>
                <c:pt idx="360">
                  <c:v>369851.04279314482</c:v>
                </c:pt>
              </c:numCache>
            </c:numRef>
          </c:yVal>
          <c:smooth val="1"/>
          <c:extLst>
            <c:ext xmlns:c16="http://schemas.microsoft.com/office/drawing/2014/chart" uri="{C3380CC4-5D6E-409C-BE32-E72D297353CC}">
              <c16:uniqueId val="{00000007-9FE5-4AAA-BF78-38C27CFD70BA}"/>
            </c:ext>
          </c:extLst>
        </c:ser>
        <c:ser>
          <c:idx val="5"/>
          <c:order val="5"/>
          <c:tx>
            <c:strRef>
              <c:f>'Amortization Schedule'!$AM$6</c:f>
              <c:strCache>
                <c:ptCount val="1"/>
                <c:pt idx="0">
                  <c:v>Potential</c:v>
                </c:pt>
              </c:strCache>
            </c:strRef>
          </c:tx>
          <c:spPr>
            <a:ln w="22225" cap="rnd">
              <a:solidFill>
                <a:schemeClr val="accent6"/>
              </a:solidFill>
              <a:prstDash val="dash"/>
            </a:ln>
            <a:effectLst>
              <a:glow rad="139700">
                <a:schemeClr val="accent6">
                  <a:satMod val="175000"/>
                  <a:alpha val="14000"/>
                </a:schemeClr>
              </a:glow>
            </a:effectLst>
          </c:spPr>
          <c:marker>
            <c:symbol val="circle"/>
            <c:size val="3"/>
            <c:spPr>
              <a:solidFill>
                <a:schemeClr val="accent6">
                  <a:lumMod val="60000"/>
                  <a:lumOff val="40000"/>
                </a:schemeClr>
              </a:solidFill>
              <a:ln>
                <a:noFill/>
                <a:prstDash val="dash"/>
              </a:ln>
              <a:effectLst>
                <a:glow rad="63500">
                  <a:schemeClr val="accent6">
                    <a:satMod val="175000"/>
                    <a:alpha val="25000"/>
                  </a:schemeClr>
                </a:glow>
              </a:effectLst>
            </c:spPr>
          </c:marker>
          <c:xVal>
            <c:numRef>
              <c:f>'Amortization Schedule'!$AM$8:$AM$9</c:f>
              <c:numCache>
                <c:formatCode>General</c:formatCode>
                <c:ptCount val="2"/>
                <c:pt idx="0">
                  <c:v>0</c:v>
                </c:pt>
                <c:pt idx="1">
                  <c:v>0</c:v>
                </c:pt>
              </c:numCache>
            </c:numRef>
          </c:xVal>
          <c:yVal>
            <c:numRef>
              <c:f>'Amortization Schedule'!$AN$8:$AN$9</c:f>
              <c:numCache>
                <c:formatCode>General</c:formatCode>
                <c:ptCount val="2"/>
                <c:pt idx="0">
                  <c:v>0</c:v>
                </c:pt>
                <c:pt idx="1">
                  <c:v>144750</c:v>
                </c:pt>
              </c:numCache>
            </c:numRef>
          </c:yVal>
          <c:smooth val="1"/>
          <c:extLst>
            <c:ext xmlns:c16="http://schemas.microsoft.com/office/drawing/2014/chart" uri="{C3380CC4-5D6E-409C-BE32-E72D297353CC}">
              <c16:uniqueId val="{00000008-9FE5-4AAA-BF78-38C27CFD70BA}"/>
            </c:ext>
          </c:extLst>
        </c:ser>
        <c:dLbls>
          <c:showLegendKey val="0"/>
          <c:showVal val="0"/>
          <c:showCatName val="0"/>
          <c:showSerName val="0"/>
          <c:showPercent val="0"/>
          <c:showBubbleSize val="0"/>
        </c:dLbls>
        <c:axId val="1600038000"/>
        <c:axId val="1600031472"/>
      </c:scatterChart>
      <c:valAx>
        <c:axId val="160003800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a:solidFill>
                      <a:schemeClr val="tx1"/>
                    </a:solidFill>
                  </a:rPr>
                  <a:t>Month</a:t>
                </a:r>
              </a:p>
            </c:rich>
          </c:tx>
          <c:layout>
            <c:manualLayout>
              <c:xMode val="edge"/>
              <c:yMode val="edge"/>
              <c:x val="0.47833310074041369"/>
              <c:y val="0.93834859320375974"/>
            </c:manualLayout>
          </c:layout>
          <c:overlay val="0"/>
          <c:spPr>
            <a:noFill/>
            <a:ln>
              <a:noFill/>
            </a:ln>
            <a:effectLst/>
          </c:spPr>
        </c:title>
        <c:numFmt formatCode="General" sourceLinked="1"/>
        <c:majorTickMark val="none"/>
        <c:minorTickMark val="none"/>
        <c:tickLblPos val="nextTo"/>
        <c:spPr>
          <a:noFill/>
          <a:ln w="9525" cap="flat" cmpd="sng" algn="ctr">
            <a:solidFill>
              <a:schemeClr val="lt1">
                <a:lumMod val="50000"/>
              </a:schemeClr>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1600031472"/>
        <c:crosses val="autoZero"/>
        <c:crossBetween val="midCat"/>
      </c:valAx>
      <c:valAx>
        <c:axId val="1600031472"/>
        <c:scaling>
          <c:orientation val="minMax"/>
          <c:min val="0"/>
        </c:scaling>
        <c:delete val="0"/>
        <c:axPos val="l"/>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a:solidFill>
                      <a:schemeClr val="tx1"/>
                    </a:solidFill>
                  </a:rPr>
                  <a:t>Dollars</a:t>
                </a:r>
              </a:p>
            </c:rich>
          </c:tx>
          <c:layout>
            <c:manualLayout>
              <c:xMode val="edge"/>
              <c:yMode val="edge"/>
              <c:x val="1.9612334271121457E-3"/>
              <c:y val="0.48491775068006188"/>
            </c:manualLayout>
          </c:layout>
          <c:overlay val="0"/>
          <c:spPr>
            <a:noFill/>
            <a:ln>
              <a:noFill/>
            </a:ln>
            <a:effectLst/>
          </c:spPr>
        </c:title>
        <c:numFmt formatCode="_(* #,##0.00_);_(* \(#,##0.00\);_(* &quot;-&quot;??_);_(@_)" sourceLinked="1"/>
        <c:majorTickMark val="none"/>
        <c:minorTickMark val="none"/>
        <c:tickLblPos val="nextTo"/>
        <c:spPr>
          <a:noFill/>
          <a:ln w="9525" cap="flat" cmpd="sng" algn="ctr">
            <a:solidFill>
              <a:schemeClr val="lt1">
                <a:lumMod val="50000"/>
              </a:schemeClr>
            </a:solidFill>
            <a:round/>
          </a:ln>
          <a:effectLst/>
        </c:spPr>
        <c:txPr>
          <a:bodyPr rot="0" spcFirstLastPara="1" vertOverflow="ellipsis" wrap="square" anchor="ctr" anchorCtr="1"/>
          <a:lstStyle/>
          <a:p>
            <a:pPr>
              <a:defRPr sz="1050" b="0" i="0" u="none" strike="noStrike" kern="1200" baseline="0">
                <a:solidFill>
                  <a:schemeClr val="tx1"/>
                </a:solidFill>
                <a:latin typeface="+mn-lt"/>
                <a:ea typeface="+mn-ea"/>
                <a:cs typeface="+mn-cs"/>
              </a:defRPr>
            </a:pPr>
            <a:endParaRPr lang="en-US"/>
          </a:p>
        </c:txPr>
        <c:crossAx val="1600038000"/>
        <c:crosses val="autoZero"/>
        <c:crossBetween val="midCat"/>
      </c:valAx>
      <c:spPr>
        <a:noFill/>
        <a:ln>
          <a:noFill/>
        </a:ln>
        <a:effectLst/>
      </c:spPr>
    </c:plotArea>
    <c:legend>
      <c:legendPos val="r"/>
      <c:legendEntry>
        <c:idx val="1"/>
        <c:delete val="1"/>
      </c:legendEntry>
      <c:legendEntry>
        <c:idx val="2"/>
        <c:delete val="1"/>
      </c:legendEntry>
      <c:legendEntry>
        <c:idx val="4"/>
        <c:delete val="1"/>
      </c:legendEntry>
      <c:layout>
        <c:manualLayout>
          <c:xMode val="edge"/>
          <c:yMode val="edge"/>
          <c:x val="0.73598576568565577"/>
          <c:y val="0.27370465996909948"/>
          <c:w val="0.16358303805022809"/>
          <c:h val="0.168445679882417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dPt>
            <c:idx val="0"/>
            <c:bubble3D val="0"/>
            <c:spPr>
              <a:gradFill>
                <a:gsLst>
                  <a:gs pos="100000">
                    <a:schemeClr val="accent6">
                      <a:tint val="46000"/>
                      <a:lumMod val="60000"/>
                      <a:lumOff val="40000"/>
                    </a:schemeClr>
                  </a:gs>
                  <a:gs pos="0">
                    <a:schemeClr val="accent6">
                      <a:tint val="46000"/>
                    </a:schemeClr>
                  </a:gs>
                </a:gsLst>
                <a:lin ang="5400000" scaled="0"/>
              </a:gradFill>
              <a:ln w="19050">
                <a:solidFill>
                  <a:schemeClr val="lt1"/>
                </a:solidFill>
              </a:ln>
              <a:effectLst/>
            </c:spPr>
            <c:extLst>
              <c:ext xmlns:c16="http://schemas.microsoft.com/office/drawing/2014/chart" uri="{C3380CC4-5D6E-409C-BE32-E72D297353CC}">
                <c16:uniqueId val="{00000001-356D-4C4A-AC9C-13CF9AE681DC}"/>
              </c:ext>
            </c:extLst>
          </c:dPt>
          <c:dPt>
            <c:idx val="1"/>
            <c:bubble3D val="0"/>
            <c:spPr>
              <a:gradFill>
                <a:gsLst>
                  <a:gs pos="100000">
                    <a:schemeClr val="accent6">
                      <a:tint val="62000"/>
                      <a:lumMod val="60000"/>
                      <a:lumOff val="40000"/>
                    </a:schemeClr>
                  </a:gs>
                  <a:gs pos="0">
                    <a:schemeClr val="accent6">
                      <a:tint val="62000"/>
                    </a:schemeClr>
                  </a:gs>
                </a:gsLst>
                <a:lin ang="5400000" scaled="0"/>
              </a:gradFill>
              <a:ln w="19050">
                <a:solidFill>
                  <a:schemeClr val="lt1"/>
                </a:solidFill>
              </a:ln>
              <a:effectLst/>
            </c:spPr>
            <c:extLst>
              <c:ext xmlns:c16="http://schemas.microsoft.com/office/drawing/2014/chart" uri="{C3380CC4-5D6E-409C-BE32-E72D297353CC}">
                <c16:uniqueId val="{00000003-356D-4C4A-AC9C-13CF9AE681DC}"/>
              </c:ext>
            </c:extLst>
          </c:dPt>
          <c:dPt>
            <c:idx val="2"/>
            <c:bubble3D val="0"/>
            <c:spPr>
              <a:gradFill>
                <a:gsLst>
                  <a:gs pos="100000">
                    <a:schemeClr val="accent6">
                      <a:tint val="77000"/>
                      <a:lumMod val="60000"/>
                      <a:lumOff val="40000"/>
                    </a:schemeClr>
                  </a:gs>
                  <a:gs pos="0">
                    <a:schemeClr val="accent6">
                      <a:tint val="77000"/>
                    </a:schemeClr>
                  </a:gs>
                </a:gsLst>
                <a:lin ang="5400000" scaled="0"/>
              </a:gradFill>
              <a:ln w="19050">
                <a:solidFill>
                  <a:schemeClr val="lt1"/>
                </a:solidFill>
              </a:ln>
              <a:effectLst/>
            </c:spPr>
            <c:extLst>
              <c:ext xmlns:c16="http://schemas.microsoft.com/office/drawing/2014/chart" uri="{C3380CC4-5D6E-409C-BE32-E72D297353CC}">
                <c16:uniqueId val="{00000005-356D-4C4A-AC9C-13CF9AE681DC}"/>
              </c:ext>
            </c:extLst>
          </c:dPt>
          <c:dPt>
            <c:idx val="3"/>
            <c:bubble3D val="0"/>
            <c:spPr>
              <a:gradFill>
                <a:gsLst>
                  <a:gs pos="100000">
                    <a:schemeClr val="accent6">
                      <a:tint val="93000"/>
                      <a:lumMod val="60000"/>
                      <a:lumOff val="40000"/>
                    </a:schemeClr>
                  </a:gs>
                  <a:gs pos="0">
                    <a:schemeClr val="accent6">
                      <a:tint val="93000"/>
                    </a:schemeClr>
                  </a:gs>
                </a:gsLst>
                <a:lin ang="5400000" scaled="0"/>
              </a:gradFill>
              <a:ln w="19050">
                <a:solidFill>
                  <a:schemeClr val="lt1"/>
                </a:solidFill>
              </a:ln>
              <a:effectLst/>
            </c:spPr>
            <c:extLst>
              <c:ext xmlns:c16="http://schemas.microsoft.com/office/drawing/2014/chart" uri="{C3380CC4-5D6E-409C-BE32-E72D297353CC}">
                <c16:uniqueId val="{00000007-356D-4C4A-AC9C-13CF9AE681DC}"/>
              </c:ext>
            </c:extLst>
          </c:dPt>
          <c:dPt>
            <c:idx val="4"/>
            <c:bubble3D val="0"/>
            <c:spPr>
              <a:gradFill>
                <a:gsLst>
                  <a:gs pos="100000">
                    <a:schemeClr val="accent6">
                      <a:shade val="92000"/>
                      <a:lumMod val="60000"/>
                      <a:lumOff val="40000"/>
                    </a:schemeClr>
                  </a:gs>
                  <a:gs pos="0">
                    <a:schemeClr val="accent6">
                      <a:shade val="92000"/>
                    </a:schemeClr>
                  </a:gs>
                </a:gsLst>
                <a:lin ang="5400000" scaled="0"/>
              </a:gradFill>
              <a:ln w="19050">
                <a:solidFill>
                  <a:schemeClr val="lt1"/>
                </a:solidFill>
              </a:ln>
              <a:effectLst/>
            </c:spPr>
            <c:extLst>
              <c:ext xmlns:c16="http://schemas.microsoft.com/office/drawing/2014/chart" uri="{C3380CC4-5D6E-409C-BE32-E72D297353CC}">
                <c16:uniqueId val="{00000009-356D-4C4A-AC9C-13CF9AE681DC}"/>
              </c:ext>
            </c:extLst>
          </c:dPt>
          <c:dPt>
            <c:idx val="5"/>
            <c:bubble3D val="0"/>
            <c:spPr>
              <a:gradFill>
                <a:gsLst>
                  <a:gs pos="100000">
                    <a:schemeClr val="accent6">
                      <a:shade val="76000"/>
                      <a:lumMod val="60000"/>
                      <a:lumOff val="40000"/>
                    </a:schemeClr>
                  </a:gs>
                  <a:gs pos="0">
                    <a:schemeClr val="accent6">
                      <a:shade val="76000"/>
                    </a:schemeClr>
                  </a:gs>
                </a:gsLst>
                <a:lin ang="5400000" scaled="0"/>
              </a:gradFill>
              <a:ln w="19050">
                <a:solidFill>
                  <a:schemeClr val="lt1"/>
                </a:solidFill>
              </a:ln>
              <a:effectLst/>
            </c:spPr>
            <c:extLst>
              <c:ext xmlns:c16="http://schemas.microsoft.com/office/drawing/2014/chart" uri="{C3380CC4-5D6E-409C-BE32-E72D297353CC}">
                <c16:uniqueId val="{0000000B-356D-4C4A-AC9C-13CF9AE681DC}"/>
              </c:ext>
            </c:extLst>
          </c:dPt>
          <c:dPt>
            <c:idx val="6"/>
            <c:bubble3D val="0"/>
            <c:spPr>
              <a:gradFill>
                <a:gsLst>
                  <a:gs pos="100000">
                    <a:schemeClr val="accent6">
                      <a:shade val="61000"/>
                      <a:lumMod val="60000"/>
                      <a:lumOff val="40000"/>
                    </a:schemeClr>
                  </a:gs>
                  <a:gs pos="0">
                    <a:schemeClr val="accent6">
                      <a:shade val="61000"/>
                    </a:schemeClr>
                  </a:gs>
                </a:gsLst>
                <a:lin ang="5400000" scaled="0"/>
              </a:gradFill>
              <a:ln w="19050">
                <a:solidFill>
                  <a:schemeClr val="lt1"/>
                </a:solidFill>
              </a:ln>
              <a:effectLst/>
            </c:spPr>
            <c:extLst>
              <c:ext xmlns:c16="http://schemas.microsoft.com/office/drawing/2014/chart" uri="{C3380CC4-5D6E-409C-BE32-E72D297353CC}">
                <c16:uniqueId val="{0000000D-356D-4C4A-AC9C-13CF9AE681DC}"/>
              </c:ext>
            </c:extLst>
          </c:dPt>
          <c:dPt>
            <c:idx val="7"/>
            <c:bubble3D val="0"/>
            <c:spPr>
              <a:gradFill>
                <a:gsLst>
                  <a:gs pos="100000">
                    <a:schemeClr val="accent6">
                      <a:shade val="45000"/>
                      <a:lumMod val="60000"/>
                      <a:lumOff val="40000"/>
                    </a:schemeClr>
                  </a:gs>
                  <a:gs pos="0">
                    <a:schemeClr val="accent6">
                      <a:shade val="45000"/>
                    </a:schemeClr>
                  </a:gs>
                </a:gsLst>
                <a:lin ang="5400000" scaled="0"/>
              </a:gradFill>
              <a:ln w="19050">
                <a:solidFill>
                  <a:schemeClr val="lt1"/>
                </a:solidFill>
              </a:ln>
              <a:effectLst/>
            </c:spPr>
            <c:extLst>
              <c:ext xmlns:c16="http://schemas.microsoft.com/office/drawing/2014/chart" uri="{C3380CC4-5D6E-409C-BE32-E72D297353CC}">
                <c16:uniqueId val="{0000000F-356D-4C4A-AC9C-13CF9AE681D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'Financial Snapshot'!$J$6:$M$13</c:f>
              <c:strCache>
                <c:ptCount val="8"/>
                <c:pt idx="0">
                  <c:v>Wages and Tips</c:v>
                </c:pt>
                <c:pt idx="1">
                  <c:v>Overtime</c:v>
                </c:pt>
                <c:pt idx="2">
                  <c:v>Bonuses</c:v>
                </c:pt>
                <c:pt idx="3">
                  <c:v>Commission</c:v>
                </c:pt>
                <c:pt idx="4">
                  <c:v>Dividend</c:v>
                </c:pt>
                <c:pt idx="5">
                  <c:v>Net Rent</c:v>
                </c:pt>
                <c:pt idx="6">
                  <c:v>Child Support/Alimony</c:v>
                </c:pt>
                <c:pt idx="7">
                  <c:v>Other</c:v>
                </c:pt>
              </c:strCache>
            </c:strRef>
          </c:cat>
          <c:val>
            <c:numRef>
              <c:f>'Financial Snapshot'!$P$6:$P$13</c:f>
              <c:numCache>
                <c:formatCode>0%</c:formatCode>
                <c:ptCount val="8"/>
                <c:pt idx="0">
                  <c:v>0.68275643061289293</c:v>
                </c:pt>
                <c:pt idx="1">
                  <c:v>8.8917116544934893E-2</c:v>
                </c:pt>
                <c:pt idx="2">
                  <c:v>4.7475389012384885E-2</c:v>
                </c:pt>
                <c:pt idx="3">
                  <c:v>9.1933947284852338E-2</c:v>
                </c:pt>
                <c:pt idx="4">
                  <c:v>0</c:v>
                </c:pt>
                <c:pt idx="5">
                  <c:v>0</c:v>
                </c:pt>
                <c:pt idx="6">
                  <c:v>8.8917116544934893E-2</c:v>
                </c:pt>
                <c:pt idx="7">
                  <c:v>0</c:v>
                </c:pt>
              </c:numCache>
            </c:numRef>
          </c:val>
          <c:extLst>
            <c:ext xmlns:c16="http://schemas.microsoft.com/office/drawing/2014/chart" uri="{C3380CC4-5D6E-409C-BE32-E72D297353CC}">
              <c16:uniqueId val="{00000010-356D-4C4A-AC9C-13CF9AE681DC}"/>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tx>
            <c:strRef>
              <c:f>Expenses!$E$3</c:f>
              <c:strCache>
                <c:ptCount val="1"/>
                <c:pt idx="0">
                  <c:v>Monthly</c:v>
                </c:pt>
              </c:strCache>
            </c:strRef>
          </c:tx>
          <c:dPt>
            <c:idx val="0"/>
            <c:bubble3D val="0"/>
            <c:spPr>
              <a:gradFill>
                <a:gsLst>
                  <a:gs pos="100000">
                    <a:schemeClr val="accent4">
                      <a:shade val="45000"/>
                      <a:lumMod val="60000"/>
                      <a:lumOff val="40000"/>
                    </a:schemeClr>
                  </a:gs>
                  <a:gs pos="0">
                    <a:schemeClr val="accent4">
                      <a:shade val="45000"/>
                    </a:schemeClr>
                  </a:gs>
                </a:gsLst>
                <a:lin ang="5400000" scaled="0"/>
              </a:gradFill>
              <a:ln w="19050">
                <a:solidFill>
                  <a:schemeClr val="lt1"/>
                </a:solidFill>
              </a:ln>
              <a:effectLst/>
            </c:spPr>
            <c:extLst>
              <c:ext xmlns:c16="http://schemas.microsoft.com/office/drawing/2014/chart" uri="{C3380CC4-5D6E-409C-BE32-E72D297353CC}">
                <c16:uniqueId val="{00000001-40A1-4AE4-9766-ACCAEDE8C5CE}"/>
              </c:ext>
            </c:extLst>
          </c:dPt>
          <c:dPt>
            <c:idx val="1"/>
            <c:bubble3D val="0"/>
            <c:spPr>
              <a:gradFill>
                <a:gsLst>
                  <a:gs pos="100000">
                    <a:schemeClr val="accent4">
                      <a:shade val="61000"/>
                      <a:lumMod val="60000"/>
                      <a:lumOff val="40000"/>
                    </a:schemeClr>
                  </a:gs>
                  <a:gs pos="0">
                    <a:schemeClr val="accent4">
                      <a:shade val="61000"/>
                    </a:schemeClr>
                  </a:gs>
                </a:gsLst>
                <a:lin ang="5400000" scaled="0"/>
              </a:gradFill>
              <a:ln w="19050">
                <a:solidFill>
                  <a:schemeClr val="lt1"/>
                </a:solidFill>
              </a:ln>
              <a:effectLst/>
            </c:spPr>
            <c:extLst>
              <c:ext xmlns:c16="http://schemas.microsoft.com/office/drawing/2014/chart" uri="{C3380CC4-5D6E-409C-BE32-E72D297353CC}">
                <c16:uniqueId val="{00000003-40A1-4AE4-9766-ACCAEDE8C5CE}"/>
              </c:ext>
            </c:extLst>
          </c:dPt>
          <c:dPt>
            <c:idx val="2"/>
            <c:bubble3D val="0"/>
            <c:spPr>
              <a:gradFill>
                <a:gsLst>
                  <a:gs pos="100000">
                    <a:schemeClr val="accent4">
                      <a:shade val="76000"/>
                      <a:lumMod val="60000"/>
                      <a:lumOff val="40000"/>
                    </a:schemeClr>
                  </a:gs>
                  <a:gs pos="0">
                    <a:schemeClr val="accent4">
                      <a:shade val="76000"/>
                    </a:schemeClr>
                  </a:gs>
                </a:gsLst>
                <a:lin ang="5400000" scaled="0"/>
              </a:gradFill>
              <a:ln w="19050">
                <a:solidFill>
                  <a:schemeClr val="lt1"/>
                </a:solidFill>
              </a:ln>
              <a:effectLst/>
            </c:spPr>
            <c:extLst>
              <c:ext xmlns:c16="http://schemas.microsoft.com/office/drawing/2014/chart" uri="{C3380CC4-5D6E-409C-BE32-E72D297353CC}">
                <c16:uniqueId val="{00000005-40A1-4AE4-9766-ACCAEDE8C5CE}"/>
              </c:ext>
            </c:extLst>
          </c:dPt>
          <c:dPt>
            <c:idx val="3"/>
            <c:bubble3D val="0"/>
            <c:spPr>
              <a:gradFill>
                <a:gsLst>
                  <a:gs pos="100000">
                    <a:schemeClr val="accent4">
                      <a:shade val="92000"/>
                      <a:lumMod val="60000"/>
                      <a:lumOff val="40000"/>
                    </a:schemeClr>
                  </a:gs>
                  <a:gs pos="0">
                    <a:schemeClr val="accent4">
                      <a:shade val="92000"/>
                    </a:schemeClr>
                  </a:gs>
                </a:gsLst>
                <a:lin ang="5400000" scaled="0"/>
              </a:gradFill>
              <a:ln w="19050">
                <a:solidFill>
                  <a:schemeClr val="lt1"/>
                </a:solidFill>
              </a:ln>
              <a:effectLst/>
            </c:spPr>
            <c:extLst>
              <c:ext xmlns:c16="http://schemas.microsoft.com/office/drawing/2014/chart" uri="{C3380CC4-5D6E-409C-BE32-E72D297353CC}">
                <c16:uniqueId val="{00000007-40A1-4AE4-9766-ACCAEDE8C5CE}"/>
              </c:ext>
            </c:extLst>
          </c:dPt>
          <c:dPt>
            <c:idx val="4"/>
            <c:bubble3D val="0"/>
            <c:spPr>
              <a:gradFill>
                <a:gsLst>
                  <a:gs pos="100000">
                    <a:schemeClr val="accent4">
                      <a:tint val="93000"/>
                      <a:lumMod val="60000"/>
                      <a:lumOff val="40000"/>
                    </a:schemeClr>
                  </a:gs>
                  <a:gs pos="0">
                    <a:schemeClr val="accent4">
                      <a:tint val="93000"/>
                    </a:schemeClr>
                  </a:gs>
                </a:gsLst>
                <a:lin ang="5400000" scaled="0"/>
              </a:gradFill>
              <a:ln w="19050">
                <a:solidFill>
                  <a:schemeClr val="lt1"/>
                </a:solidFill>
              </a:ln>
              <a:effectLst/>
            </c:spPr>
            <c:extLst>
              <c:ext xmlns:c16="http://schemas.microsoft.com/office/drawing/2014/chart" uri="{C3380CC4-5D6E-409C-BE32-E72D297353CC}">
                <c16:uniqueId val="{00000009-40A1-4AE4-9766-ACCAEDE8C5CE}"/>
              </c:ext>
            </c:extLst>
          </c:dPt>
          <c:dPt>
            <c:idx val="5"/>
            <c:bubble3D val="0"/>
            <c:spPr>
              <a:gradFill>
                <a:gsLst>
                  <a:gs pos="100000">
                    <a:schemeClr val="accent4">
                      <a:tint val="77000"/>
                      <a:lumMod val="60000"/>
                      <a:lumOff val="40000"/>
                    </a:schemeClr>
                  </a:gs>
                  <a:gs pos="0">
                    <a:schemeClr val="accent4">
                      <a:tint val="77000"/>
                    </a:schemeClr>
                  </a:gs>
                </a:gsLst>
                <a:lin ang="5400000" scaled="0"/>
              </a:gradFill>
              <a:ln w="19050">
                <a:solidFill>
                  <a:schemeClr val="lt1"/>
                </a:solidFill>
              </a:ln>
              <a:effectLst/>
            </c:spPr>
            <c:extLst>
              <c:ext xmlns:c16="http://schemas.microsoft.com/office/drawing/2014/chart" uri="{C3380CC4-5D6E-409C-BE32-E72D297353CC}">
                <c16:uniqueId val="{0000000B-40A1-4AE4-9766-ACCAEDE8C5CE}"/>
              </c:ext>
            </c:extLst>
          </c:dPt>
          <c:dPt>
            <c:idx val="6"/>
            <c:bubble3D val="0"/>
            <c:spPr>
              <a:gradFill>
                <a:gsLst>
                  <a:gs pos="100000">
                    <a:schemeClr val="accent4">
                      <a:tint val="62000"/>
                      <a:lumMod val="60000"/>
                      <a:lumOff val="40000"/>
                    </a:schemeClr>
                  </a:gs>
                  <a:gs pos="0">
                    <a:schemeClr val="accent4">
                      <a:tint val="62000"/>
                    </a:schemeClr>
                  </a:gs>
                </a:gsLst>
                <a:lin ang="5400000" scaled="0"/>
              </a:gradFill>
              <a:ln w="19050">
                <a:solidFill>
                  <a:schemeClr val="lt1"/>
                </a:solidFill>
              </a:ln>
              <a:effectLst/>
            </c:spPr>
            <c:extLst>
              <c:ext xmlns:c16="http://schemas.microsoft.com/office/drawing/2014/chart" uri="{C3380CC4-5D6E-409C-BE32-E72D297353CC}">
                <c16:uniqueId val="{0000000D-40A1-4AE4-9766-ACCAEDE8C5CE}"/>
              </c:ext>
            </c:extLst>
          </c:dPt>
          <c:dPt>
            <c:idx val="7"/>
            <c:bubble3D val="0"/>
            <c:spPr>
              <a:gradFill>
                <a:gsLst>
                  <a:gs pos="100000">
                    <a:schemeClr val="accent4">
                      <a:tint val="46000"/>
                      <a:lumMod val="60000"/>
                      <a:lumOff val="40000"/>
                    </a:schemeClr>
                  </a:gs>
                  <a:gs pos="0">
                    <a:schemeClr val="accent4">
                      <a:tint val="46000"/>
                    </a:schemeClr>
                  </a:gs>
                </a:gsLst>
                <a:lin ang="5400000" scaled="0"/>
              </a:gradFill>
              <a:ln w="19050">
                <a:solidFill>
                  <a:schemeClr val="lt1"/>
                </a:solidFill>
              </a:ln>
              <a:effectLst/>
            </c:spPr>
            <c:extLst>
              <c:ext xmlns:c16="http://schemas.microsoft.com/office/drawing/2014/chart" uri="{C3380CC4-5D6E-409C-BE32-E72D297353CC}">
                <c16:uniqueId val="{0000000F-40A1-4AE4-9766-ACCAEDE8C5CE}"/>
              </c:ext>
            </c:extLst>
          </c:dPt>
          <c:dLbls>
            <c:dLbl>
              <c:idx val="0"/>
              <c:layout>
                <c:manualLayout>
                  <c:x val="-0.1287540909238197"/>
                  <c:y val="7.3711035123341331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A1-4AE4-9766-ACCAEDE8C5CE}"/>
                </c:ext>
              </c:extLst>
            </c:dLbl>
            <c:dLbl>
              <c:idx val="7"/>
              <c:layout>
                <c:manualLayout>
                  <c:x val="1.8594558396249853E-2"/>
                  <c:y val="2.624927941812906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0A1-4AE4-9766-ACCAEDE8C5CE}"/>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Expenses!$B$5:$B$12</c:f>
              <c:strCache>
                <c:ptCount val="8"/>
                <c:pt idx="0">
                  <c:v>Home Expenses</c:v>
                </c:pt>
                <c:pt idx="1">
                  <c:v>Transportation</c:v>
                </c:pt>
                <c:pt idx="2">
                  <c:v>Health</c:v>
                </c:pt>
                <c:pt idx="3">
                  <c:v>Savings/Investment</c:v>
                </c:pt>
                <c:pt idx="4">
                  <c:v>Entertainment</c:v>
                </c:pt>
                <c:pt idx="5">
                  <c:v>Food</c:v>
                </c:pt>
                <c:pt idx="6">
                  <c:v>Loans</c:v>
                </c:pt>
                <c:pt idx="7">
                  <c:v>Gifts and Charity</c:v>
                </c:pt>
              </c:strCache>
            </c:strRef>
          </c:cat>
          <c:val>
            <c:numRef>
              <c:f>Expenses!$F$5:$F$12</c:f>
              <c:numCache>
                <c:formatCode>0%</c:formatCode>
                <c:ptCount val="8"/>
                <c:pt idx="0">
                  <c:v>0.42166666666666669</c:v>
                </c:pt>
                <c:pt idx="1">
                  <c:v>0.14499999999999999</c:v>
                </c:pt>
                <c:pt idx="2">
                  <c:v>4.7500000000000001E-2</c:v>
                </c:pt>
                <c:pt idx="3">
                  <c:v>0.16666666666666666</c:v>
                </c:pt>
                <c:pt idx="4">
                  <c:v>7.4166666666666672E-2</c:v>
                </c:pt>
                <c:pt idx="5">
                  <c:v>4.6666666666666669E-2</c:v>
                </c:pt>
                <c:pt idx="6">
                  <c:v>6.5000000000000002E-2</c:v>
                </c:pt>
                <c:pt idx="7">
                  <c:v>3.3333333333333333E-2</c:v>
                </c:pt>
              </c:numCache>
            </c:numRef>
          </c:val>
          <c:extLst>
            <c:ext xmlns:c16="http://schemas.microsoft.com/office/drawing/2014/chart" uri="{C3380CC4-5D6E-409C-BE32-E72D297353CC}">
              <c16:uniqueId val="{00000010-40A1-4AE4-9766-ACCAEDE8C5C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9">
  <a:schemeClr val="accent6"/>
</cs:colorStyle>
</file>

<file path=xl/charts/colors7.xml><?xml version="1.0" encoding="utf-8"?>
<cs:colorStyle xmlns:cs="http://schemas.microsoft.com/office/drawing/2012/chartStyle" xmlns:a="http://schemas.openxmlformats.org/drawingml/2006/main" meth="withinLinearReversed" id="26">
  <a:schemeClr val="accent6"/>
</cs:colorStyle>
</file>

<file path=xl/charts/colors8.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1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a:schemeClr val="lt1"/>
    </cs:lnRef>
    <cs:fillRef idx="1">
      <cs:styleClr val="auto"/>
    </cs:fillRef>
    <cs:effectRef idx="1">
      <a:schemeClr val="dk1"/>
    </cs:effectRef>
    <cs:fontRef idx="minor">
      <a:schemeClr val="tx1"/>
    </cs:fontRef>
    <cs:spPr>
      <a:ln>
        <a:round/>
      </a:ln>
    </cs:spPr>
  </cs:dataPoint>
  <cs:dataPoint3D>
    <cs:lnRef idx="1">
      <a:schemeClr val="lt1"/>
    </cs:lnRef>
    <cs:fillRef idx="1">
      <cs:styleClr val="auto"/>
    </cs:fillRef>
    <cs:effectRef idx="1">
      <a:schemeClr val="dk1"/>
    </cs:effectRef>
    <cs:fontRef idx="minor">
      <a:schemeClr val="tx1"/>
    </cs:fontRef>
    <cs:spPr>
      <a:ln>
        <a:round/>
      </a:ln>
    </cs:spPr>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1">
      <cs:styleClr val="auto"/>
    </cs:fillRef>
    <cs:effectRef idx="1">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1">
      <a:schemeClr val="dk1"/>
    </cs:effectRef>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1">
      <a:schemeClr val="dk1"/>
    </cs:effectRef>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11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a:schemeClr val="lt1"/>
    </cs:lnRef>
    <cs:fillRef idx="1">
      <cs:styleClr val="auto"/>
    </cs:fillRef>
    <cs:effectRef idx="1">
      <a:schemeClr val="dk1"/>
    </cs:effectRef>
    <cs:fontRef idx="minor">
      <a:schemeClr val="tx1"/>
    </cs:fontRef>
    <cs:spPr>
      <a:ln>
        <a:round/>
      </a:ln>
    </cs:spPr>
  </cs:dataPoint>
  <cs:dataPoint3D>
    <cs:lnRef idx="1">
      <a:schemeClr val="lt1"/>
    </cs:lnRef>
    <cs:fillRef idx="1">
      <cs:styleClr val="auto"/>
    </cs:fillRef>
    <cs:effectRef idx="1">
      <a:schemeClr val="dk1"/>
    </cs:effectRef>
    <cs:fontRef idx="minor">
      <a:schemeClr val="tx1"/>
    </cs:fontRef>
    <cs:spPr>
      <a:ln>
        <a:round/>
      </a:ln>
    </cs:spPr>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1">
      <cs:styleClr val="auto"/>
    </cs:fillRef>
    <cs:effectRef idx="1">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1">
      <a:schemeClr val="dk1"/>
    </cs:effectRef>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1">
      <a:schemeClr val="dk1"/>
    </cs:effectRef>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Dashboard!A1"/><Relationship Id="rId7" Type="http://schemas.openxmlformats.org/officeDocument/2006/relationships/hyperlink" Target="#'Fixed vs ARM'!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3.xml"/><Relationship Id="rId5" Type="http://schemas.openxmlformats.org/officeDocument/2006/relationships/hyperlink" Target="#'Financial Snapshot'!A1"/><Relationship Id="rId4" Type="http://schemas.openxmlformats.org/officeDocument/2006/relationships/hyperlink" Target="#'Amortization Schedule'!A1"/></Relationships>
</file>

<file path=xl/drawings/_rels/drawing2.xml.rels><?xml version="1.0" encoding="UTF-8" standalone="yes"?>
<Relationships xmlns="http://schemas.openxmlformats.org/package/2006/relationships"><Relationship Id="rId8" Type="http://schemas.openxmlformats.org/officeDocument/2006/relationships/hyperlink" Target="#'Fixed vs ARM'!A1"/><Relationship Id="rId3" Type="http://schemas.openxmlformats.org/officeDocument/2006/relationships/chart" Target="../charts/chart6.xml"/><Relationship Id="rId7" Type="http://schemas.openxmlformats.org/officeDocument/2006/relationships/hyperlink" Target="#'Financial Snapshot'!A1"/><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Amortization Schedule'!A1"/><Relationship Id="rId5" Type="http://schemas.openxmlformats.org/officeDocument/2006/relationships/hyperlink" Target="#Budget!A1"/><Relationship Id="rId4" Type="http://schemas.openxmlformats.org/officeDocument/2006/relationships/chart" Target="../charts/chart7.xml"/><Relationship Id="rId9"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hyperlink" Target="#'Financial Snapshot'!A1"/><Relationship Id="rId2" Type="http://schemas.openxmlformats.org/officeDocument/2006/relationships/hyperlink" Target="#Dashboard!A1"/><Relationship Id="rId1" Type="http://schemas.openxmlformats.org/officeDocument/2006/relationships/chart" Target="../charts/chart10.xml"/><Relationship Id="rId4" Type="http://schemas.openxmlformats.org/officeDocument/2006/relationships/hyperlink" Target="#'Fixed vs ARM'!A1"/></Relationships>
</file>

<file path=xl/drawings/_rels/drawing6.xml.rels><?xml version="1.0" encoding="UTF-8" standalone="yes"?>
<Relationships xmlns="http://schemas.openxmlformats.org/package/2006/relationships"><Relationship Id="rId3" Type="http://schemas.openxmlformats.org/officeDocument/2006/relationships/hyperlink" Target="#'Financial Snapshot'!A1"/><Relationship Id="rId2" Type="http://schemas.openxmlformats.org/officeDocument/2006/relationships/hyperlink" Target="#'Amortization Schedule'!A1"/><Relationship Id="rId1" Type="http://schemas.openxmlformats.org/officeDocument/2006/relationships/hyperlink" Target="#Dashboard!A1"/><Relationship Id="rId5" Type="http://schemas.openxmlformats.org/officeDocument/2006/relationships/image" Target="../media/image1.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18</xdr:col>
      <xdr:colOff>0</xdr:colOff>
      <xdr:row>0</xdr:row>
      <xdr:rowOff>30450</xdr:rowOff>
    </xdr:from>
    <xdr:to>
      <xdr:col>18</xdr:col>
      <xdr:colOff>4512</xdr:colOff>
      <xdr:row>47</xdr:row>
      <xdr:rowOff>222250</xdr:rowOff>
    </xdr:to>
    <xdr:cxnSp macro="">
      <xdr:nvCxnSpPr>
        <xdr:cNvPr id="2" name="Page Divider" title="Page Divider">
          <a:extLst>
            <a:ext uri="{FF2B5EF4-FFF2-40B4-BE49-F238E27FC236}">
              <a16:creationId xmlns:a16="http://schemas.microsoft.com/office/drawing/2014/main" id="{00000000-0008-0000-0000-000002000000}"/>
            </a:ext>
          </a:extLst>
        </xdr:cNvPr>
        <xdr:cNvCxnSpPr/>
      </xdr:nvCxnSpPr>
      <xdr:spPr>
        <a:xfrm flipH="1">
          <a:off x="14605000" y="30450"/>
          <a:ext cx="4512" cy="12907675"/>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xdr:from>
      <xdr:col>8</xdr:col>
      <xdr:colOff>252664</xdr:colOff>
      <xdr:row>0</xdr:row>
      <xdr:rowOff>44106</xdr:rowOff>
    </xdr:from>
    <xdr:to>
      <xdr:col>8</xdr:col>
      <xdr:colOff>460375</xdr:colOff>
      <xdr:row>48</xdr:row>
      <xdr:rowOff>15875</xdr:rowOff>
    </xdr:to>
    <xdr:cxnSp macro="">
      <xdr:nvCxnSpPr>
        <xdr:cNvPr id="46" name="Page Divider" title="Page Divider">
          <a:extLst>
            <a:ext uri="{FF2B5EF4-FFF2-40B4-BE49-F238E27FC236}">
              <a16:creationId xmlns:a16="http://schemas.microsoft.com/office/drawing/2014/main" id="{00000000-0008-0000-0000-00002E000000}"/>
            </a:ext>
          </a:extLst>
        </xdr:cNvPr>
        <xdr:cNvCxnSpPr/>
      </xdr:nvCxnSpPr>
      <xdr:spPr>
        <a:xfrm>
          <a:off x="7825039" y="44106"/>
          <a:ext cx="207711" cy="12941644"/>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xdr:from>
      <xdr:col>8</xdr:col>
      <xdr:colOff>539750</xdr:colOff>
      <xdr:row>18</xdr:row>
      <xdr:rowOff>15875</xdr:rowOff>
    </xdr:from>
    <xdr:to>
      <xdr:col>17</xdr:col>
      <xdr:colOff>131379</xdr:colOff>
      <xdr:row>35</xdr:row>
      <xdr:rowOff>114957</xdr:rowOff>
    </xdr:to>
    <xdr:graphicFrame macro="">
      <xdr:nvGraphicFramePr>
        <xdr:cNvPr id="48" name="Chart 47">
          <a:extLst>
            <a:ext uri="{FF2B5EF4-FFF2-40B4-BE49-F238E27FC236}">
              <a16:creationId xmlns:a16="http://schemas.microsoft.com/office/drawing/2014/main" id="{00000000-0008-0000-0000-00003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47626</xdr:colOff>
      <xdr:row>17</xdr:row>
      <xdr:rowOff>95249</xdr:rowOff>
    </xdr:from>
    <xdr:to>
      <xdr:col>34</xdr:col>
      <xdr:colOff>1</xdr:colOff>
      <xdr:row>30</xdr:row>
      <xdr:rowOff>174624</xdr:rowOff>
    </xdr:to>
    <xdr:graphicFrame macro="">
      <xdr:nvGraphicFramePr>
        <xdr:cNvPr id="51" name="Chart 50">
          <a:extLst>
            <a:ext uri="{FF2B5EF4-FFF2-40B4-BE49-F238E27FC236}">
              <a16:creationId xmlns:a16="http://schemas.microsoft.com/office/drawing/2014/main" id="{00000000-0008-0000-0000-00003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537483</xdr:colOff>
      <xdr:row>2</xdr:row>
      <xdr:rowOff>160563</xdr:rowOff>
    </xdr:from>
    <xdr:to>
      <xdr:col>26</xdr:col>
      <xdr:colOff>61233</xdr:colOff>
      <xdr:row>20</xdr:row>
      <xdr:rowOff>213631</xdr:rowOff>
    </xdr:to>
    <xdr:grpSp>
      <xdr:nvGrpSpPr>
        <xdr:cNvPr id="52" name="Red clover" descr="Image of red clover with subdued color." title="Page art">
          <a:extLst>
            <a:ext uri="{FF2B5EF4-FFF2-40B4-BE49-F238E27FC236}">
              <a16:creationId xmlns:a16="http://schemas.microsoft.com/office/drawing/2014/main" id="{00000000-0008-0000-0000-000034000000}"/>
            </a:ext>
          </a:extLst>
        </xdr:cNvPr>
        <xdr:cNvGrpSpPr>
          <a:grpSpLocks noChangeAspect="1"/>
        </xdr:cNvGrpSpPr>
      </xdr:nvGrpSpPr>
      <xdr:grpSpPr bwMode="auto">
        <a:xfrm>
          <a:off x="21426793" y="1080218"/>
          <a:ext cx="739009" cy="4782723"/>
          <a:chOff x="665" y="286"/>
          <a:chExt cx="78" cy="465"/>
        </a:xfrm>
        <a:solidFill>
          <a:schemeClr val="accent2"/>
        </a:solidFill>
      </xdr:grpSpPr>
      <xdr:sp macro="" textlink="">
        <xdr:nvSpPr>
          <xdr:cNvPr id="53" name="Freeform 50">
            <a:extLst>
              <a:ext uri="{FF2B5EF4-FFF2-40B4-BE49-F238E27FC236}">
                <a16:creationId xmlns:a16="http://schemas.microsoft.com/office/drawing/2014/main" id="{00000000-0008-0000-0000-000035000000}"/>
              </a:ext>
            </a:extLst>
          </xdr:cNvPr>
          <xdr:cNvSpPr>
            <a:spLocks/>
          </xdr:cNvSpPr>
        </xdr:nvSpPr>
        <xdr:spPr bwMode="auto">
          <a:xfrm>
            <a:off x="703" y="375"/>
            <a:ext cx="38" cy="26"/>
          </a:xfrm>
          <a:custGeom>
            <a:avLst/>
            <a:gdLst>
              <a:gd name="T0" fmla="*/ 136 w 267"/>
              <a:gd name="T1" fmla="*/ 17 h 203"/>
              <a:gd name="T2" fmla="*/ 119 w 267"/>
              <a:gd name="T3" fmla="*/ 72 h 203"/>
              <a:gd name="T4" fmla="*/ 131 w 267"/>
              <a:gd name="T5" fmla="*/ 68 h 203"/>
              <a:gd name="T6" fmla="*/ 150 w 267"/>
              <a:gd name="T7" fmla="*/ 49 h 203"/>
              <a:gd name="T8" fmla="*/ 175 w 267"/>
              <a:gd name="T9" fmla="*/ 17 h 203"/>
              <a:gd name="T10" fmla="*/ 192 w 267"/>
              <a:gd name="T11" fmla="*/ 8 h 203"/>
              <a:gd name="T12" fmla="*/ 187 w 267"/>
              <a:gd name="T13" fmla="*/ 40 h 203"/>
              <a:gd name="T14" fmla="*/ 163 w 267"/>
              <a:gd name="T15" fmla="*/ 77 h 203"/>
              <a:gd name="T16" fmla="*/ 190 w 267"/>
              <a:gd name="T17" fmla="*/ 58 h 203"/>
              <a:gd name="T18" fmla="*/ 242 w 267"/>
              <a:gd name="T19" fmla="*/ 56 h 203"/>
              <a:gd name="T20" fmla="*/ 267 w 267"/>
              <a:gd name="T21" fmla="*/ 55 h 203"/>
              <a:gd name="T22" fmla="*/ 253 w 267"/>
              <a:gd name="T23" fmla="*/ 66 h 203"/>
              <a:gd name="T24" fmla="*/ 241 w 267"/>
              <a:gd name="T25" fmla="*/ 73 h 203"/>
              <a:gd name="T26" fmla="*/ 230 w 267"/>
              <a:gd name="T27" fmla="*/ 71 h 203"/>
              <a:gd name="T28" fmla="*/ 224 w 267"/>
              <a:gd name="T29" fmla="*/ 77 h 203"/>
              <a:gd name="T30" fmla="*/ 217 w 267"/>
              <a:gd name="T31" fmla="*/ 73 h 203"/>
              <a:gd name="T32" fmla="*/ 206 w 267"/>
              <a:gd name="T33" fmla="*/ 76 h 203"/>
              <a:gd name="T34" fmla="*/ 197 w 267"/>
              <a:gd name="T35" fmla="*/ 86 h 203"/>
              <a:gd name="T36" fmla="*/ 189 w 267"/>
              <a:gd name="T37" fmla="*/ 87 h 203"/>
              <a:gd name="T38" fmla="*/ 169 w 267"/>
              <a:gd name="T39" fmla="*/ 92 h 203"/>
              <a:gd name="T40" fmla="*/ 122 w 267"/>
              <a:gd name="T41" fmla="*/ 104 h 203"/>
              <a:gd name="T42" fmla="*/ 111 w 267"/>
              <a:gd name="T43" fmla="*/ 113 h 203"/>
              <a:gd name="T44" fmla="*/ 116 w 267"/>
              <a:gd name="T45" fmla="*/ 115 h 203"/>
              <a:gd name="T46" fmla="*/ 140 w 267"/>
              <a:gd name="T47" fmla="*/ 111 h 203"/>
              <a:gd name="T48" fmla="*/ 160 w 267"/>
              <a:gd name="T49" fmla="*/ 114 h 203"/>
              <a:gd name="T50" fmla="*/ 150 w 267"/>
              <a:gd name="T51" fmla="*/ 127 h 203"/>
              <a:gd name="T52" fmla="*/ 132 w 267"/>
              <a:gd name="T53" fmla="*/ 149 h 203"/>
              <a:gd name="T54" fmla="*/ 122 w 267"/>
              <a:gd name="T55" fmla="*/ 158 h 203"/>
              <a:gd name="T56" fmla="*/ 117 w 267"/>
              <a:gd name="T57" fmla="*/ 149 h 203"/>
              <a:gd name="T58" fmla="*/ 108 w 267"/>
              <a:gd name="T59" fmla="*/ 147 h 203"/>
              <a:gd name="T60" fmla="*/ 101 w 267"/>
              <a:gd name="T61" fmla="*/ 145 h 203"/>
              <a:gd name="T62" fmla="*/ 97 w 267"/>
              <a:gd name="T63" fmla="*/ 138 h 203"/>
              <a:gd name="T64" fmla="*/ 64 w 267"/>
              <a:gd name="T65" fmla="*/ 141 h 203"/>
              <a:gd name="T66" fmla="*/ 67 w 267"/>
              <a:gd name="T67" fmla="*/ 143 h 203"/>
              <a:gd name="T68" fmla="*/ 70 w 267"/>
              <a:gd name="T69" fmla="*/ 155 h 203"/>
              <a:gd name="T70" fmla="*/ 86 w 267"/>
              <a:gd name="T71" fmla="*/ 163 h 203"/>
              <a:gd name="T72" fmla="*/ 104 w 267"/>
              <a:gd name="T73" fmla="*/ 173 h 203"/>
              <a:gd name="T74" fmla="*/ 89 w 267"/>
              <a:gd name="T75" fmla="*/ 178 h 203"/>
              <a:gd name="T76" fmla="*/ 78 w 267"/>
              <a:gd name="T77" fmla="*/ 176 h 203"/>
              <a:gd name="T78" fmla="*/ 70 w 267"/>
              <a:gd name="T79" fmla="*/ 176 h 203"/>
              <a:gd name="T80" fmla="*/ 61 w 267"/>
              <a:gd name="T81" fmla="*/ 171 h 203"/>
              <a:gd name="T82" fmla="*/ 46 w 267"/>
              <a:gd name="T83" fmla="*/ 174 h 203"/>
              <a:gd name="T84" fmla="*/ 27 w 267"/>
              <a:gd name="T85" fmla="*/ 181 h 203"/>
              <a:gd name="T86" fmla="*/ 22 w 267"/>
              <a:gd name="T87" fmla="*/ 186 h 203"/>
              <a:gd name="T88" fmla="*/ 7 w 267"/>
              <a:gd name="T89" fmla="*/ 200 h 203"/>
              <a:gd name="T90" fmla="*/ 1 w 267"/>
              <a:gd name="T91" fmla="*/ 201 h 203"/>
              <a:gd name="T92" fmla="*/ 12 w 267"/>
              <a:gd name="T93" fmla="*/ 173 h 203"/>
              <a:gd name="T94" fmla="*/ 20 w 267"/>
              <a:gd name="T95" fmla="*/ 150 h 203"/>
              <a:gd name="T96" fmla="*/ 19 w 267"/>
              <a:gd name="T97" fmla="*/ 137 h 203"/>
              <a:gd name="T98" fmla="*/ 21 w 267"/>
              <a:gd name="T99" fmla="*/ 130 h 203"/>
              <a:gd name="T100" fmla="*/ 27 w 267"/>
              <a:gd name="T101" fmla="*/ 142 h 203"/>
              <a:gd name="T102" fmla="*/ 36 w 267"/>
              <a:gd name="T103" fmla="*/ 149 h 203"/>
              <a:gd name="T104" fmla="*/ 37 w 267"/>
              <a:gd name="T105" fmla="*/ 137 h 203"/>
              <a:gd name="T106" fmla="*/ 36 w 267"/>
              <a:gd name="T107" fmla="*/ 108 h 203"/>
              <a:gd name="T108" fmla="*/ 42 w 267"/>
              <a:gd name="T109" fmla="*/ 89 h 203"/>
              <a:gd name="T110" fmla="*/ 75 w 267"/>
              <a:gd name="T111" fmla="*/ 56 h 203"/>
              <a:gd name="T112" fmla="*/ 74 w 267"/>
              <a:gd name="T113" fmla="*/ 80 h 203"/>
              <a:gd name="T114" fmla="*/ 73 w 267"/>
              <a:gd name="T115" fmla="*/ 96 h 203"/>
              <a:gd name="T116" fmla="*/ 97 w 267"/>
              <a:gd name="T117" fmla="*/ 58 h 203"/>
              <a:gd name="T118" fmla="*/ 142 w 267"/>
              <a:gd name="T119" fmla="*/ 0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67" h="203">
                <a:moveTo>
                  <a:pt x="142" y="0"/>
                </a:moveTo>
                <a:lnTo>
                  <a:pt x="140" y="5"/>
                </a:lnTo>
                <a:lnTo>
                  <a:pt x="139" y="9"/>
                </a:lnTo>
                <a:lnTo>
                  <a:pt x="136" y="14"/>
                </a:lnTo>
                <a:lnTo>
                  <a:pt x="136" y="17"/>
                </a:lnTo>
                <a:lnTo>
                  <a:pt x="133" y="28"/>
                </a:lnTo>
                <a:lnTo>
                  <a:pt x="131" y="36"/>
                </a:lnTo>
                <a:lnTo>
                  <a:pt x="129" y="45"/>
                </a:lnTo>
                <a:lnTo>
                  <a:pt x="124" y="58"/>
                </a:lnTo>
                <a:lnTo>
                  <a:pt x="119" y="72"/>
                </a:lnTo>
                <a:lnTo>
                  <a:pt x="119" y="87"/>
                </a:lnTo>
                <a:lnTo>
                  <a:pt x="120" y="84"/>
                </a:lnTo>
                <a:lnTo>
                  <a:pt x="125" y="78"/>
                </a:lnTo>
                <a:lnTo>
                  <a:pt x="128" y="72"/>
                </a:lnTo>
                <a:lnTo>
                  <a:pt x="131" y="68"/>
                </a:lnTo>
                <a:lnTo>
                  <a:pt x="134" y="64"/>
                </a:lnTo>
                <a:lnTo>
                  <a:pt x="139" y="61"/>
                </a:lnTo>
                <a:lnTo>
                  <a:pt x="143" y="58"/>
                </a:lnTo>
                <a:lnTo>
                  <a:pt x="147" y="54"/>
                </a:lnTo>
                <a:lnTo>
                  <a:pt x="150" y="49"/>
                </a:lnTo>
                <a:lnTo>
                  <a:pt x="155" y="43"/>
                </a:lnTo>
                <a:lnTo>
                  <a:pt x="158" y="37"/>
                </a:lnTo>
                <a:lnTo>
                  <a:pt x="169" y="25"/>
                </a:lnTo>
                <a:lnTo>
                  <a:pt x="172" y="21"/>
                </a:lnTo>
                <a:lnTo>
                  <a:pt x="175" y="17"/>
                </a:lnTo>
                <a:lnTo>
                  <a:pt x="181" y="14"/>
                </a:lnTo>
                <a:lnTo>
                  <a:pt x="185" y="10"/>
                </a:lnTo>
                <a:lnTo>
                  <a:pt x="187" y="9"/>
                </a:lnTo>
                <a:lnTo>
                  <a:pt x="189" y="9"/>
                </a:lnTo>
                <a:lnTo>
                  <a:pt x="192" y="8"/>
                </a:lnTo>
                <a:lnTo>
                  <a:pt x="196" y="7"/>
                </a:lnTo>
                <a:lnTo>
                  <a:pt x="199" y="6"/>
                </a:lnTo>
                <a:lnTo>
                  <a:pt x="201" y="6"/>
                </a:lnTo>
                <a:lnTo>
                  <a:pt x="195" y="23"/>
                </a:lnTo>
                <a:lnTo>
                  <a:pt x="187" y="40"/>
                </a:lnTo>
                <a:lnTo>
                  <a:pt x="181" y="50"/>
                </a:lnTo>
                <a:lnTo>
                  <a:pt x="172" y="61"/>
                </a:lnTo>
                <a:lnTo>
                  <a:pt x="161" y="70"/>
                </a:lnTo>
                <a:lnTo>
                  <a:pt x="152" y="78"/>
                </a:lnTo>
                <a:lnTo>
                  <a:pt x="163" y="77"/>
                </a:lnTo>
                <a:lnTo>
                  <a:pt x="173" y="73"/>
                </a:lnTo>
                <a:lnTo>
                  <a:pt x="182" y="66"/>
                </a:lnTo>
                <a:lnTo>
                  <a:pt x="185" y="62"/>
                </a:lnTo>
                <a:lnTo>
                  <a:pt x="187" y="60"/>
                </a:lnTo>
                <a:lnTo>
                  <a:pt x="190" y="58"/>
                </a:lnTo>
                <a:lnTo>
                  <a:pt x="199" y="54"/>
                </a:lnTo>
                <a:lnTo>
                  <a:pt x="210" y="53"/>
                </a:lnTo>
                <a:lnTo>
                  <a:pt x="221" y="53"/>
                </a:lnTo>
                <a:lnTo>
                  <a:pt x="233" y="55"/>
                </a:lnTo>
                <a:lnTo>
                  <a:pt x="242" y="56"/>
                </a:lnTo>
                <a:lnTo>
                  <a:pt x="247" y="58"/>
                </a:lnTo>
                <a:lnTo>
                  <a:pt x="252" y="58"/>
                </a:lnTo>
                <a:lnTo>
                  <a:pt x="257" y="56"/>
                </a:lnTo>
                <a:lnTo>
                  <a:pt x="261" y="56"/>
                </a:lnTo>
                <a:lnTo>
                  <a:pt x="267" y="55"/>
                </a:lnTo>
                <a:lnTo>
                  <a:pt x="262" y="58"/>
                </a:lnTo>
                <a:lnTo>
                  <a:pt x="258" y="62"/>
                </a:lnTo>
                <a:lnTo>
                  <a:pt x="256" y="63"/>
                </a:lnTo>
                <a:lnTo>
                  <a:pt x="255" y="66"/>
                </a:lnTo>
                <a:lnTo>
                  <a:pt x="253" y="66"/>
                </a:lnTo>
                <a:lnTo>
                  <a:pt x="249" y="68"/>
                </a:lnTo>
                <a:lnTo>
                  <a:pt x="245" y="70"/>
                </a:lnTo>
                <a:lnTo>
                  <a:pt x="244" y="71"/>
                </a:lnTo>
                <a:lnTo>
                  <a:pt x="242" y="72"/>
                </a:lnTo>
                <a:lnTo>
                  <a:pt x="241" y="73"/>
                </a:lnTo>
                <a:lnTo>
                  <a:pt x="240" y="75"/>
                </a:lnTo>
                <a:lnTo>
                  <a:pt x="238" y="75"/>
                </a:lnTo>
                <a:lnTo>
                  <a:pt x="234" y="73"/>
                </a:lnTo>
                <a:lnTo>
                  <a:pt x="232" y="72"/>
                </a:lnTo>
                <a:lnTo>
                  <a:pt x="230" y="71"/>
                </a:lnTo>
                <a:lnTo>
                  <a:pt x="228" y="72"/>
                </a:lnTo>
                <a:lnTo>
                  <a:pt x="227" y="73"/>
                </a:lnTo>
                <a:lnTo>
                  <a:pt x="226" y="75"/>
                </a:lnTo>
                <a:lnTo>
                  <a:pt x="225" y="76"/>
                </a:lnTo>
                <a:lnTo>
                  <a:pt x="224" y="77"/>
                </a:lnTo>
                <a:lnTo>
                  <a:pt x="223" y="78"/>
                </a:lnTo>
                <a:lnTo>
                  <a:pt x="220" y="78"/>
                </a:lnTo>
                <a:lnTo>
                  <a:pt x="219" y="77"/>
                </a:lnTo>
                <a:lnTo>
                  <a:pt x="218" y="75"/>
                </a:lnTo>
                <a:lnTo>
                  <a:pt x="217" y="73"/>
                </a:lnTo>
                <a:lnTo>
                  <a:pt x="215" y="73"/>
                </a:lnTo>
                <a:lnTo>
                  <a:pt x="212" y="73"/>
                </a:lnTo>
                <a:lnTo>
                  <a:pt x="210" y="75"/>
                </a:lnTo>
                <a:lnTo>
                  <a:pt x="207" y="75"/>
                </a:lnTo>
                <a:lnTo>
                  <a:pt x="206" y="76"/>
                </a:lnTo>
                <a:lnTo>
                  <a:pt x="204" y="77"/>
                </a:lnTo>
                <a:lnTo>
                  <a:pt x="202" y="79"/>
                </a:lnTo>
                <a:lnTo>
                  <a:pt x="200" y="81"/>
                </a:lnTo>
                <a:lnTo>
                  <a:pt x="198" y="84"/>
                </a:lnTo>
                <a:lnTo>
                  <a:pt x="197" y="86"/>
                </a:lnTo>
                <a:lnTo>
                  <a:pt x="195" y="88"/>
                </a:lnTo>
                <a:lnTo>
                  <a:pt x="193" y="89"/>
                </a:lnTo>
                <a:lnTo>
                  <a:pt x="193" y="89"/>
                </a:lnTo>
                <a:lnTo>
                  <a:pt x="191" y="88"/>
                </a:lnTo>
                <a:lnTo>
                  <a:pt x="189" y="87"/>
                </a:lnTo>
                <a:lnTo>
                  <a:pt x="187" y="85"/>
                </a:lnTo>
                <a:lnTo>
                  <a:pt x="185" y="84"/>
                </a:lnTo>
                <a:lnTo>
                  <a:pt x="183" y="84"/>
                </a:lnTo>
                <a:lnTo>
                  <a:pt x="175" y="87"/>
                </a:lnTo>
                <a:lnTo>
                  <a:pt x="169" y="92"/>
                </a:lnTo>
                <a:lnTo>
                  <a:pt x="161" y="96"/>
                </a:lnTo>
                <a:lnTo>
                  <a:pt x="146" y="97"/>
                </a:lnTo>
                <a:lnTo>
                  <a:pt x="131" y="99"/>
                </a:lnTo>
                <a:lnTo>
                  <a:pt x="126" y="102"/>
                </a:lnTo>
                <a:lnTo>
                  <a:pt x="122" y="104"/>
                </a:lnTo>
                <a:lnTo>
                  <a:pt x="118" y="106"/>
                </a:lnTo>
                <a:lnTo>
                  <a:pt x="116" y="107"/>
                </a:lnTo>
                <a:lnTo>
                  <a:pt x="114" y="108"/>
                </a:lnTo>
                <a:lnTo>
                  <a:pt x="112" y="111"/>
                </a:lnTo>
                <a:lnTo>
                  <a:pt x="111" y="113"/>
                </a:lnTo>
                <a:lnTo>
                  <a:pt x="110" y="115"/>
                </a:lnTo>
                <a:lnTo>
                  <a:pt x="110" y="117"/>
                </a:lnTo>
                <a:lnTo>
                  <a:pt x="112" y="115"/>
                </a:lnTo>
                <a:lnTo>
                  <a:pt x="114" y="115"/>
                </a:lnTo>
                <a:lnTo>
                  <a:pt x="116" y="115"/>
                </a:lnTo>
                <a:lnTo>
                  <a:pt x="119" y="114"/>
                </a:lnTo>
                <a:lnTo>
                  <a:pt x="126" y="114"/>
                </a:lnTo>
                <a:lnTo>
                  <a:pt x="132" y="113"/>
                </a:lnTo>
                <a:lnTo>
                  <a:pt x="140" y="111"/>
                </a:lnTo>
                <a:lnTo>
                  <a:pt x="140" y="111"/>
                </a:lnTo>
                <a:lnTo>
                  <a:pt x="144" y="111"/>
                </a:lnTo>
                <a:lnTo>
                  <a:pt x="150" y="110"/>
                </a:lnTo>
                <a:lnTo>
                  <a:pt x="156" y="111"/>
                </a:lnTo>
                <a:lnTo>
                  <a:pt x="160" y="113"/>
                </a:lnTo>
                <a:lnTo>
                  <a:pt x="160" y="114"/>
                </a:lnTo>
                <a:lnTo>
                  <a:pt x="160" y="116"/>
                </a:lnTo>
                <a:lnTo>
                  <a:pt x="158" y="119"/>
                </a:lnTo>
                <a:lnTo>
                  <a:pt x="156" y="121"/>
                </a:lnTo>
                <a:lnTo>
                  <a:pt x="154" y="124"/>
                </a:lnTo>
                <a:lnTo>
                  <a:pt x="150" y="127"/>
                </a:lnTo>
                <a:lnTo>
                  <a:pt x="148" y="129"/>
                </a:lnTo>
                <a:lnTo>
                  <a:pt x="146" y="131"/>
                </a:lnTo>
                <a:lnTo>
                  <a:pt x="144" y="132"/>
                </a:lnTo>
                <a:lnTo>
                  <a:pt x="136" y="140"/>
                </a:lnTo>
                <a:lnTo>
                  <a:pt x="132" y="149"/>
                </a:lnTo>
                <a:lnTo>
                  <a:pt x="130" y="159"/>
                </a:lnTo>
                <a:lnTo>
                  <a:pt x="130" y="162"/>
                </a:lnTo>
                <a:lnTo>
                  <a:pt x="128" y="160"/>
                </a:lnTo>
                <a:lnTo>
                  <a:pt x="126" y="159"/>
                </a:lnTo>
                <a:lnTo>
                  <a:pt x="122" y="158"/>
                </a:lnTo>
                <a:lnTo>
                  <a:pt x="120" y="157"/>
                </a:lnTo>
                <a:lnTo>
                  <a:pt x="119" y="155"/>
                </a:lnTo>
                <a:lnTo>
                  <a:pt x="119" y="153"/>
                </a:lnTo>
                <a:lnTo>
                  <a:pt x="118" y="151"/>
                </a:lnTo>
                <a:lnTo>
                  <a:pt x="117" y="149"/>
                </a:lnTo>
                <a:lnTo>
                  <a:pt x="116" y="147"/>
                </a:lnTo>
                <a:lnTo>
                  <a:pt x="115" y="146"/>
                </a:lnTo>
                <a:lnTo>
                  <a:pt x="113" y="146"/>
                </a:lnTo>
                <a:lnTo>
                  <a:pt x="111" y="146"/>
                </a:lnTo>
                <a:lnTo>
                  <a:pt x="108" y="147"/>
                </a:lnTo>
                <a:lnTo>
                  <a:pt x="107" y="148"/>
                </a:lnTo>
                <a:lnTo>
                  <a:pt x="105" y="148"/>
                </a:lnTo>
                <a:lnTo>
                  <a:pt x="103" y="147"/>
                </a:lnTo>
                <a:lnTo>
                  <a:pt x="102" y="146"/>
                </a:lnTo>
                <a:lnTo>
                  <a:pt x="101" y="145"/>
                </a:lnTo>
                <a:lnTo>
                  <a:pt x="101" y="142"/>
                </a:lnTo>
                <a:lnTo>
                  <a:pt x="101" y="141"/>
                </a:lnTo>
                <a:lnTo>
                  <a:pt x="100" y="140"/>
                </a:lnTo>
                <a:lnTo>
                  <a:pt x="99" y="139"/>
                </a:lnTo>
                <a:lnTo>
                  <a:pt x="97" y="138"/>
                </a:lnTo>
                <a:lnTo>
                  <a:pt x="88" y="139"/>
                </a:lnTo>
                <a:lnTo>
                  <a:pt x="78" y="140"/>
                </a:lnTo>
                <a:lnTo>
                  <a:pt x="74" y="140"/>
                </a:lnTo>
                <a:lnTo>
                  <a:pt x="69" y="140"/>
                </a:lnTo>
                <a:lnTo>
                  <a:pt x="64" y="141"/>
                </a:lnTo>
                <a:lnTo>
                  <a:pt x="60" y="143"/>
                </a:lnTo>
                <a:lnTo>
                  <a:pt x="61" y="143"/>
                </a:lnTo>
                <a:lnTo>
                  <a:pt x="63" y="143"/>
                </a:lnTo>
                <a:lnTo>
                  <a:pt x="64" y="143"/>
                </a:lnTo>
                <a:lnTo>
                  <a:pt x="67" y="143"/>
                </a:lnTo>
                <a:lnTo>
                  <a:pt x="67" y="145"/>
                </a:lnTo>
                <a:lnTo>
                  <a:pt x="68" y="147"/>
                </a:lnTo>
                <a:lnTo>
                  <a:pt x="69" y="149"/>
                </a:lnTo>
                <a:lnTo>
                  <a:pt x="69" y="151"/>
                </a:lnTo>
                <a:lnTo>
                  <a:pt x="70" y="155"/>
                </a:lnTo>
                <a:lnTo>
                  <a:pt x="72" y="157"/>
                </a:lnTo>
                <a:lnTo>
                  <a:pt x="75" y="159"/>
                </a:lnTo>
                <a:lnTo>
                  <a:pt x="78" y="160"/>
                </a:lnTo>
                <a:lnTo>
                  <a:pt x="82" y="162"/>
                </a:lnTo>
                <a:lnTo>
                  <a:pt x="86" y="163"/>
                </a:lnTo>
                <a:lnTo>
                  <a:pt x="92" y="164"/>
                </a:lnTo>
                <a:lnTo>
                  <a:pt x="96" y="165"/>
                </a:lnTo>
                <a:lnTo>
                  <a:pt x="98" y="167"/>
                </a:lnTo>
                <a:lnTo>
                  <a:pt x="101" y="169"/>
                </a:lnTo>
                <a:lnTo>
                  <a:pt x="104" y="173"/>
                </a:lnTo>
                <a:lnTo>
                  <a:pt x="101" y="174"/>
                </a:lnTo>
                <a:lnTo>
                  <a:pt x="98" y="176"/>
                </a:lnTo>
                <a:lnTo>
                  <a:pt x="94" y="177"/>
                </a:lnTo>
                <a:lnTo>
                  <a:pt x="91" y="178"/>
                </a:lnTo>
                <a:lnTo>
                  <a:pt x="89" y="178"/>
                </a:lnTo>
                <a:lnTo>
                  <a:pt x="87" y="178"/>
                </a:lnTo>
                <a:lnTo>
                  <a:pt x="85" y="177"/>
                </a:lnTo>
                <a:lnTo>
                  <a:pt x="83" y="176"/>
                </a:lnTo>
                <a:lnTo>
                  <a:pt x="81" y="176"/>
                </a:lnTo>
                <a:lnTo>
                  <a:pt x="78" y="176"/>
                </a:lnTo>
                <a:lnTo>
                  <a:pt x="76" y="176"/>
                </a:lnTo>
                <a:lnTo>
                  <a:pt x="75" y="177"/>
                </a:lnTo>
                <a:lnTo>
                  <a:pt x="73" y="177"/>
                </a:lnTo>
                <a:lnTo>
                  <a:pt x="72" y="177"/>
                </a:lnTo>
                <a:lnTo>
                  <a:pt x="70" y="176"/>
                </a:lnTo>
                <a:lnTo>
                  <a:pt x="68" y="175"/>
                </a:lnTo>
                <a:lnTo>
                  <a:pt x="67" y="174"/>
                </a:lnTo>
                <a:lnTo>
                  <a:pt x="64" y="173"/>
                </a:lnTo>
                <a:lnTo>
                  <a:pt x="63" y="171"/>
                </a:lnTo>
                <a:lnTo>
                  <a:pt x="61" y="171"/>
                </a:lnTo>
                <a:lnTo>
                  <a:pt x="58" y="171"/>
                </a:lnTo>
                <a:lnTo>
                  <a:pt x="55" y="171"/>
                </a:lnTo>
                <a:lnTo>
                  <a:pt x="51" y="172"/>
                </a:lnTo>
                <a:lnTo>
                  <a:pt x="48" y="173"/>
                </a:lnTo>
                <a:lnTo>
                  <a:pt x="46" y="174"/>
                </a:lnTo>
                <a:lnTo>
                  <a:pt x="40" y="175"/>
                </a:lnTo>
                <a:lnTo>
                  <a:pt x="34" y="176"/>
                </a:lnTo>
                <a:lnTo>
                  <a:pt x="29" y="180"/>
                </a:lnTo>
                <a:lnTo>
                  <a:pt x="28" y="180"/>
                </a:lnTo>
                <a:lnTo>
                  <a:pt x="27" y="181"/>
                </a:lnTo>
                <a:lnTo>
                  <a:pt x="26" y="182"/>
                </a:lnTo>
                <a:lnTo>
                  <a:pt x="25" y="184"/>
                </a:lnTo>
                <a:lnTo>
                  <a:pt x="23" y="185"/>
                </a:lnTo>
                <a:lnTo>
                  <a:pt x="22" y="186"/>
                </a:lnTo>
                <a:lnTo>
                  <a:pt x="22" y="186"/>
                </a:lnTo>
                <a:lnTo>
                  <a:pt x="19" y="191"/>
                </a:lnTo>
                <a:lnTo>
                  <a:pt x="15" y="194"/>
                </a:lnTo>
                <a:lnTo>
                  <a:pt x="12" y="198"/>
                </a:lnTo>
                <a:lnTo>
                  <a:pt x="10" y="199"/>
                </a:lnTo>
                <a:lnTo>
                  <a:pt x="7" y="200"/>
                </a:lnTo>
                <a:lnTo>
                  <a:pt x="3" y="201"/>
                </a:lnTo>
                <a:lnTo>
                  <a:pt x="0" y="203"/>
                </a:lnTo>
                <a:lnTo>
                  <a:pt x="0" y="202"/>
                </a:lnTo>
                <a:lnTo>
                  <a:pt x="0" y="201"/>
                </a:lnTo>
                <a:lnTo>
                  <a:pt x="1" y="201"/>
                </a:lnTo>
                <a:lnTo>
                  <a:pt x="2" y="191"/>
                </a:lnTo>
                <a:lnTo>
                  <a:pt x="5" y="182"/>
                </a:lnTo>
                <a:lnTo>
                  <a:pt x="7" y="178"/>
                </a:lnTo>
                <a:lnTo>
                  <a:pt x="8" y="176"/>
                </a:lnTo>
                <a:lnTo>
                  <a:pt x="12" y="173"/>
                </a:lnTo>
                <a:lnTo>
                  <a:pt x="15" y="169"/>
                </a:lnTo>
                <a:lnTo>
                  <a:pt x="18" y="165"/>
                </a:lnTo>
                <a:lnTo>
                  <a:pt x="19" y="160"/>
                </a:lnTo>
                <a:lnTo>
                  <a:pt x="20" y="156"/>
                </a:lnTo>
                <a:lnTo>
                  <a:pt x="20" y="150"/>
                </a:lnTo>
                <a:lnTo>
                  <a:pt x="20" y="149"/>
                </a:lnTo>
                <a:lnTo>
                  <a:pt x="20" y="148"/>
                </a:lnTo>
                <a:lnTo>
                  <a:pt x="20" y="147"/>
                </a:lnTo>
                <a:lnTo>
                  <a:pt x="19" y="142"/>
                </a:lnTo>
                <a:lnTo>
                  <a:pt x="19" y="137"/>
                </a:lnTo>
                <a:lnTo>
                  <a:pt x="19" y="133"/>
                </a:lnTo>
                <a:lnTo>
                  <a:pt x="19" y="131"/>
                </a:lnTo>
                <a:lnTo>
                  <a:pt x="20" y="128"/>
                </a:lnTo>
                <a:lnTo>
                  <a:pt x="20" y="129"/>
                </a:lnTo>
                <a:lnTo>
                  <a:pt x="21" y="130"/>
                </a:lnTo>
                <a:lnTo>
                  <a:pt x="22" y="132"/>
                </a:lnTo>
                <a:lnTo>
                  <a:pt x="22" y="133"/>
                </a:lnTo>
                <a:lnTo>
                  <a:pt x="23" y="136"/>
                </a:lnTo>
                <a:lnTo>
                  <a:pt x="25" y="139"/>
                </a:lnTo>
                <a:lnTo>
                  <a:pt x="27" y="142"/>
                </a:lnTo>
                <a:lnTo>
                  <a:pt x="29" y="145"/>
                </a:lnTo>
                <a:lnTo>
                  <a:pt x="31" y="146"/>
                </a:lnTo>
                <a:lnTo>
                  <a:pt x="33" y="146"/>
                </a:lnTo>
                <a:lnTo>
                  <a:pt x="34" y="147"/>
                </a:lnTo>
                <a:lnTo>
                  <a:pt x="36" y="149"/>
                </a:lnTo>
                <a:lnTo>
                  <a:pt x="36" y="150"/>
                </a:lnTo>
                <a:lnTo>
                  <a:pt x="37" y="147"/>
                </a:lnTo>
                <a:lnTo>
                  <a:pt x="39" y="143"/>
                </a:lnTo>
                <a:lnTo>
                  <a:pt x="39" y="140"/>
                </a:lnTo>
                <a:lnTo>
                  <a:pt x="37" y="137"/>
                </a:lnTo>
                <a:lnTo>
                  <a:pt x="36" y="134"/>
                </a:lnTo>
                <a:lnTo>
                  <a:pt x="35" y="131"/>
                </a:lnTo>
                <a:lnTo>
                  <a:pt x="34" y="120"/>
                </a:lnTo>
                <a:lnTo>
                  <a:pt x="36" y="110"/>
                </a:lnTo>
                <a:lnTo>
                  <a:pt x="36" y="108"/>
                </a:lnTo>
                <a:lnTo>
                  <a:pt x="36" y="107"/>
                </a:lnTo>
                <a:lnTo>
                  <a:pt x="36" y="106"/>
                </a:lnTo>
                <a:lnTo>
                  <a:pt x="36" y="106"/>
                </a:lnTo>
                <a:lnTo>
                  <a:pt x="39" y="96"/>
                </a:lnTo>
                <a:lnTo>
                  <a:pt x="42" y="89"/>
                </a:lnTo>
                <a:lnTo>
                  <a:pt x="46" y="84"/>
                </a:lnTo>
                <a:lnTo>
                  <a:pt x="54" y="76"/>
                </a:lnTo>
                <a:lnTo>
                  <a:pt x="64" y="66"/>
                </a:lnTo>
                <a:lnTo>
                  <a:pt x="75" y="53"/>
                </a:lnTo>
                <a:lnTo>
                  <a:pt x="75" y="56"/>
                </a:lnTo>
                <a:lnTo>
                  <a:pt x="75" y="62"/>
                </a:lnTo>
                <a:lnTo>
                  <a:pt x="75" y="68"/>
                </a:lnTo>
                <a:lnTo>
                  <a:pt x="75" y="71"/>
                </a:lnTo>
                <a:lnTo>
                  <a:pt x="75" y="76"/>
                </a:lnTo>
                <a:lnTo>
                  <a:pt x="74" y="80"/>
                </a:lnTo>
                <a:lnTo>
                  <a:pt x="73" y="84"/>
                </a:lnTo>
                <a:lnTo>
                  <a:pt x="69" y="94"/>
                </a:lnTo>
                <a:lnTo>
                  <a:pt x="63" y="104"/>
                </a:lnTo>
                <a:lnTo>
                  <a:pt x="68" y="99"/>
                </a:lnTo>
                <a:lnTo>
                  <a:pt x="73" y="96"/>
                </a:lnTo>
                <a:lnTo>
                  <a:pt x="77" y="93"/>
                </a:lnTo>
                <a:lnTo>
                  <a:pt x="81" y="89"/>
                </a:lnTo>
                <a:lnTo>
                  <a:pt x="85" y="85"/>
                </a:lnTo>
                <a:lnTo>
                  <a:pt x="91" y="71"/>
                </a:lnTo>
                <a:lnTo>
                  <a:pt x="97" y="58"/>
                </a:lnTo>
                <a:lnTo>
                  <a:pt x="102" y="43"/>
                </a:lnTo>
                <a:lnTo>
                  <a:pt x="107" y="32"/>
                </a:lnTo>
                <a:lnTo>
                  <a:pt x="117" y="19"/>
                </a:lnTo>
                <a:lnTo>
                  <a:pt x="128" y="9"/>
                </a:lnTo>
                <a:lnTo>
                  <a:pt x="142" y="0"/>
                </a:lnTo>
                <a:close/>
              </a:path>
            </a:pathLst>
          </a:custGeom>
          <a:grpFill/>
          <a:ln w="0">
            <a:noFill/>
            <a:prstDash val="solid"/>
            <a:round/>
            <a:headEnd/>
            <a:tailEnd/>
          </a:ln>
        </xdr:spPr>
      </xdr:sp>
      <xdr:sp macro="" textlink="">
        <xdr:nvSpPr>
          <xdr:cNvPr id="54" name="Freeform 51">
            <a:extLst>
              <a:ext uri="{FF2B5EF4-FFF2-40B4-BE49-F238E27FC236}">
                <a16:creationId xmlns:a16="http://schemas.microsoft.com/office/drawing/2014/main" id="{00000000-0008-0000-0000-000036000000}"/>
              </a:ext>
            </a:extLst>
          </xdr:cNvPr>
          <xdr:cNvSpPr>
            <a:spLocks/>
          </xdr:cNvSpPr>
        </xdr:nvSpPr>
        <xdr:spPr bwMode="auto">
          <a:xfrm>
            <a:off x="667" y="424"/>
            <a:ext cx="29" cy="32"/>
          </a:xfrm>
          <a:custGeom>
            <a:avLst/>
            <a:gdLst>
              <a:gd name="T0" fmla="*/ 70 w 201"/>
              <a:gd name="T1" fmla="*/ 44 h 258"/>
              <a:gd name="T2" fmla="*/ 83 w 201"/>
              <a:gd name="T3" fmla="*/ 122 h 258"/>
              <a:gd name="T4" fmla="*/ 97 w 201"/>
              <a:gd name="T5" fmla="*/ 161 h 258"/>
              <a:gd name="T6" fmla="*/ 112 w 201"/>
              <a:gd name="T7" fmla="*/ 100 h 258"/>
              <a:gd name="T8" fmla="*/ 125 w 201"/>
              <a:gd name="T9" fmla="*/ 88 h 258"/>
              <a:gd name="T10" fmla="*/ 128 w 201"/>
              <a:gd name="T11" fmla="*/ 100 h 258"/>
              <a:gd name="T12" fmla="*/ 124 w 201"/>
              <a:gd name="T13" fmla="*/ 108 h 258"/>
              <a:gd name="T14" fmla="*/ 119 w 201"/>
              <a:gd name="T15" fmla="*/ 118 h 258"/>
              <a:gd name="T16" fmla="*/ 124 w 201"/>
              <a:gd name="T17" fmla="*/ 125 h 258"/>
              <a:gd name="T18" fmla="*/ 119 w 201"/>
              <a:gd name="T19" fmla="*/ 133 h 258"/>
              <a:gd name="T20" fmla="*/ 117 w 201"/>
              <a:gd name="T21" fmla="*/ 139 h 258"/>
              <a:gd name="T22" fmla="*/ 124 w 201"/>
              <a:gd name="T23" fmla="*/ 144 h 258"/>
              <a:gd name="T24" fmla="*/ 124 w 201"/>
              <a:gd name="T25" fmla="*/ 154 h 258"/>
              <a:gd name="T26" fmla="*/ 117 w 201"/>
              <a:gd name="T27" fmla="*/ 174 h 258"/>
              <a:gd name="T28" fmla="*/ 118 w 201"/>
              <a:gd name="T29" fmla="*/ 180 h 258"/>
              <a:gd name="T30" fmla="*/ 125 w 201"/>
              <a:gd name="T31" fmla="*/ 168 h 258"/>
              <a:gd name="T32" fmla="*/ 138 w 201"/>
              <a:gd name="T33" fmla="*/ 145 h 258"/>
              <a:gd name="T34" fmla="*/ 142 w 201"/>
              <a:gd name="T35" fmla="*/ 187 h 258"/>
              <a:gd name="T36" fmla="*/ 158 w 201"/>
              <a:gd name="T37" fmla="*/ 212 h 258"/>
              <a:gd name="T38" fmla="*/ 160 w 201"/>
              <a:gd name="T39" fmla="*/ 188 h 258"/>
              <a:gd name="T40" fmla="*/ 163 w 201"/>
              <a:gd name="T41" fmla="*/ 166 h 258"/>
              <a:gd name="T42" fmla="*/ 170 w 201"/>
              <a:gd name="T43" fmla="*/ 178 h 258"/>
              <a:gd name="T44" fmla="*/ 179 w 201"/>
              <a:gd name="T45" fmla="*/ 203 h 258"/>
              <a:gd name="T46" fmla="*/ 180 w 201"/>
              <a:gd name="T47" fmla="*/ 217 h 258"/>
              <a:gd name="T48" fmla="*/ 185 w 201"/>
              <a:gd name="T49" fmla="*/ 222 h 258"/>
              <a:gd name="T50" fmla="*/ 186 w 201"/>
              <a:gd name="T51" fmla="*/ 232 h 258"/>
              <a:gd name="T52" fmla="*/ 190 w 201"/>
              <a:gd name="T53" fmla="*/ 232 h 258"/>
              <a:gd name="T54" fmla="*/ 196 w 201"/>
              <a:gd name="T55" fmla="*/ 236 h 258"/>
              <a:gd name="T56" fmla="*/ 174 w 201"/>
              <a:gd name="T57" fmla="*/ 246 h 258"/>
              <a:gd name="T58" fmla="*/ 156 w 201"/>
              <a:gd name="T59" fmla="*/ 248 h 258"/>
              <a:gd name="T60" fmla="*/ 178 w 201"/>
              <a:gd name="T61" fmla="*/ 240 h 258"/>
              <a:gd name="T62" fmla="*/ 160 w 201"/>
              <a:gd name="T63" fmla="*/ 221 h 258"/>
              <a:gd name="T64" fmla="*/ 98 w 201"/>
              <a:gd name="T65" fmla="*/ 197 h 258"/>
              <a:gd name="T66" fmla="*/ 56 w 201"/>
              <a:gd name="T67" fmla="*/ 185 h 258"/>
              <a:gd name="T68" fmla="*/ 27 w 201"/>
              <a:gd name="T69" fmla="*/ 165 h 258"/>
              <a:gd name="T70" fmla="*/ 65 w 201"/>
              <a:gd name="T71" fmla="*/ 169 h 258"/>
              <a:gd name="T72" fmla="*/ 82 w 201"/>
              <a:gd name="T73" fmla="*/ 173 h 258"/>
              <a:gd name="T74" fmla="*/ 54 w 201"/>
              <a:gd name="T75" fmla="*/ 125 h 258"/>
              <a:gd name="T76" fmla="*/ 51 w 201"/>
              <a:gd name="T77" fmla="*/ 113 h 258"/>
              <a:gd name="T78" fmla="*/ 47 w 201"/>
              <a:gd name="T79" fmla="*/ 107 h 258"/>
              <a:gd name="T80" fmla="*/ 41 w 201"/>
              <a:gd name="T81" fmla="*/ 105 h 258"/>
              <a:gd name="T82" fmla="*/ 38 w 201"/>
              <a:gd name="T83" fmla="*/ 96 h 258"/>
              <a:gd name="T84" fmla="*/ 26 w 201"/>
              <a:gd name="T85" fmla="*/ 86 h 258"/>
              <a:gd name="T86" fmla="*/ 11 w 201"/>
              <a:gd name="T87" fmla="*/ 61 h 258"/>
              <a:gd name="T88" fmla="*/ 23 w 201"/>
              <a:gd name="T89" fmla="*/ 60 h 258"/>
              <a:gd name="T90" fmla="*/ 41 w 201"/>
              <a:gd name="T91" fmla="*/ 78 h 258"/>
              <a:gd name="T92" fmla="*/ 42 w 201"/>
              <a:gd name="T93" fmla="*/ 52 h 258"/>
              <a:gd name="T94" fmla="*/ 42 w 201"/>
              <a:gd name="T95" fmla="*/ 44 h 258"/>
              <a:gd name="T96" fmla="*/ 38 w 201"/>
              <a:gd name="T97" fmla="*/ 38 h 258"/>
              <a:gd name="T98" fmla="*/ 36 w 201"/>
              <a:gd name="T99" fmla="*/ 33 h 258"/>
              <a:gd name="T100" fmla="*/ 39 w 201"/>
              <a:gd name="T101" fmla="*/ 30 h 258"/>
              <a:gd name="T102" fmla="*/ 36 w 201"/>
              <a:gd name="T103" fmla="*/ 18 h 258"/>
              <a:gd name="T104" fmla="*/ 37 w 201"/>
              <a:gd name="T105" fmla="*/ 9 h 258"/>
              <a:gd name="T106" fmla="*/ 42 w 201"/>
              <a:gd name="T107" fmla="*/ 1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58">
                <a:moveTo>
                  <a:pt x="42" y="0"/>
                </a:moveTo>
                <a:lnTo>
                  <a:pt x="55" y="21"/>
                </a:lnTo>
                <a:lnTo>
                  <a:pt x="62" y="33"/>
                </a:lnTo>
                <a:lnTo>
                  <a:pt x="70" y="44"/>
                </a:lnTo>
                <a:lnTo>
                  <a:pt x="75" y="58"/>
                </a:lnTo>
                <a:lnTo>
                  <a:pt x="79" y="74"/>
                </a:lnTo>
                <a:lnTo>
                  <a:pt x="81" y="101"/>
                </a:lnTo>
                <a:lnTo>
                  <a:pt x="83" y="122"/>
                </a:lnTo>
                <a:lnTo>
                  <a:pt x="86" y="143"/>
                </a:lnTo>
                <a:lnTo>
                  <a:pt x="95" y="162"/>
                </a:lnTo>
                <a:lnTo>
                  <a:pt x="98" y="166"/>
                </a:lnTo>
                <a:lnTo>
                  <a:pt x="97" y="161"/>
                </a:lnTo>
                <a:lnTo>
                  <a:pt x="97" y="156"/>
                </a:lnTo>
                <a:lnTo>
                  <a:pt x="99" y="137"/>
                </a:lnTo>
                <a:lnTo>
                  <a:pt x="104" y="118"/>
                </a:lnTo>
                <a:lnTo>
                  <a:pt x="112" y="100"/>
                </a:lnTo>
                <a:lnTo>
                  <a:pt x="123" y="84"/>
                </a:lnTo>
                <a:lnTo>
                  <a:pt x="123" y="84"/>
                </a:lnTo>
                <a:lnTo>
                  <a:pt x="124" y="86"/>
                </a:lnTo>
                <a:lnTo>
                  <a:pt x="125" y="88"/>
                </a:lnTo>
                <a:lnTo>
                  <a:pt x="126" y="92"/>
                </a:lnTo>
                <a:lnTo>
                  <a:pt x="127" y="94"/>
                </a:lnTo>
                <a:lnTo>
                  <a:pt x="128" y="98"/>
                </a:lnTo>
                <a:lnTo>
                  <a:pt x="128" y="100"/>
                </a:lnTo>
                <a:lnTo>
                  <a:pt x="128" y="101"/>
                </a:lnTo>
                <a:lnTo>
                  <a:pt x="127" y="103"/>
                </a:lnTo>
                <a:lnTo>
                  <a:pt x="126" y="105"/>
                </a:lnTo>
                <a:lnTo>
                  <a:pt x="124" y="108"/>
                </a:lnTo>
                <a:lnTo>
                  <a:pt x="122" y="110"/>
                </a:lnTo>
                <a:lnTo>
                  <a:pt x="121" y="112"/>
                </a:lnTo>
                <a:lnTo>
                  <a:pt x="119" y="114"/>
                </a:lnTo>
                <a:lnTo>
                  <a:pt x="119" y="118"/>
                </a:lnTo>
                <a:lnTo>
                  <a:pt x="121" y="119"/>
                </a:lnTo>
                <a:lnTo>
                  <a:pt x="122" y="121"/>
                </a:lnTo>
                <a:lnTo>
                  <a:pt x="123" y="122"/>
                </a:lnTo>
                <a:lnTo>
                  <a:pt x="124" y="125"/>
                </a:lnTo>
                <a:lnTo>
                  <a:pt x="123" y="127"/>
                </a:lnTo>
                <a:lnTo>
                  <a:pt x="123" y="129"/>
                </a:lnTo>
                <a:lnTo>
                  <a:pt x="121" y="131"/>
                </a:lnTo>
                <a:lnTo>
                  <a:pt x="119" y="133"/>
                </a:lnTo>
                <a:lnTo>
                  <a:pt x="118" y="134"/>
                </a:lnTo>
                <a:lnTo>
                  <a:pt x="117" y="135"/>
                </a:lnTo>
                <a:lnTo>
                  <a:pt x="116" y="137"/>
                </a:lnTo>
                <a:lnTo>
                  <a:pt x="117" y="139"/>
                </a:lnTo>
                <a:lnTo>
                  <a:pt x="118" y="142"/>
                </a:lnTo>
                <a:lnTo>
                  <a:pt x="119" y="143"/>
                </a:lnTo>
                <a:lnTo>
                  <a:pt x="122" y="144"/>
                </a:lnTo>
                <a:lnTo>
                  <a:pt x="124" y="144"/>
                </a:lnTo>
                <a:lnTo>
                  <a:pt x="125" y="146"/>
                </a:lnTo>
                <a:lnTo>
                  <a:pt x="125" y="148"/>
                </a:lnTo>
                <a:lnTo>
                  <a:pt x="125" y="151"/>
                </a:lnTo>
                <a:lnTo>
                  <a:pt x="124" y="154"/>
                </a:lnTo>
                <a:lnTo>
                  <a:pt x="123" y="156"/>
                </a:lnTo>
                <a:lnTo>
                  <a:pt x="122" y="160"/>
                </a:lnTo>
                <a:lnTo>
                  <a:pt x="122" y="162"/>
                </a:lnTo>
                <a:lnTo>
                  <a:pt x="117" y="174"/>
                </a:lnTo>
                <a:lnTo>
                  <a:pt x="114" y="186"/>
                </a:lnTo>
                <a:lnTo>
                  <a:pt x="114" y="185"/>
                </a:lnTo>
                <a:lnTo>
                  <a:pt x="116" y="182"/>
                </a:lnTo>
                <a:lnTo>
                  <a:pt x="118" y="180"/>
                </a:lnTo>
                <a:lnTo>
                  <a:pt x="121" y="178"/>
                </a:lnTo>
                <a:lnTo>
                  <a:pt x="122" y="175"/>
                </a:lnTo>
                <a:lnTo>
                  <a:pt x="124" y="172"/>
                </a:lnTo>
                <a:lnTo>
                  <a:pt x="125" y="168"/>
                </a:lnTo>
                <a:lnTo>
                  <a:pt x="126" y="163"/>
                </a:lnTo>
                <a:lnTo>
                  <a:pt x="129" y="156"/>
                </a:lnTo>
                <a:lnTo>
                  <a:pt x="132" y="149"/>
                </a:lnTo>
                <a:lnTo>
                  <a:pt x="138" y="145"/>
                </a:lnTo>
                <a:lnTo>
                  <a:pt x="144" y="143"/>
                </a:lnTo>
                <a:lnTo>
                  <a:pt x="141" y="157"/>
                </a:lnTo>
                <a:lnTo>
                  <a:pt x="140" y="173"/>
                </a:lnTo>
                <a:lnTo>
                  <a:pt x="142" y="187"/>
                </a:lnTo>
                <a:lnTo>
                  <a:pt x="147" y="199"/>
                </a:lnTo>
                <a:lnTo>
                  <a:pt x="156" y="212"/>
                </a:lnTo>
                <a:lnTo>
                  <a:pt x="157" y="213"/>
                </a:lnTo>
                <a:lnTo>
                  <a:pt x="158" y="212"/>
                </a:lnTo>
                <a:lnTo>
                  <a:pt x="160" y="207"/>
                </a:lnTo>
                <a:lnTo>
                  <a:pt x="160" y="201"/>
                </a:lnTo>
                <a:lnTo>
                  <a:pt x="160" y="197"/>
                </a:lnTo>
                <a:lnTo>
                  <a:pt x="160" y="188"/>
                </a:lnTo>
                <a:lnTo>
                  <a:pt x="159" y="180"/>
                </a:lnTo>
                <a:lnTo>
                  <a:pt x="159" y="175"/>
                </a:lnTo>
                <a:lnTo>
                  <a:pt x="160" y="171"/>
                </a:lnTo>
                <a:lnTo>
                  <a:pt x="163" y="166"/>
                </a:lnTo>
                <a:lnTo>
                  <a:pt x="165" y="163"/>
                </a:lnTo>
                <a:lnTo>
                  <a:pt x="166" y="165"/>
                </a:lnTo>
                <a:lnTo>
                  <a:pt x="168" y="170"/>
                </a:lnTo>
                <a:lnTo>
                  <a:pt x="170" y="178"/>
                </a:lnTo>
                <a:lnTo>
                  <a:pt x="173" y="185"/>
                </a:lnTo>
                <a:lnTo>
                  <a:pt x="175" y="191"/>
                </a:lnTo>
                <a:lnTo>
                  <a:pt x="177" y="194"/>
                </a:lnTo>
                <a:lnTo>
                  <a:pt x="179" y="203"/>
                </a:lnTo>
                <a:lnTo>
                  <a:pt x="178" y="212"/>
                </a:lnTo>
                <a:lnTo>
                  <a:pt x="178" y="221"/>
                </a:lnTo>
                <a:lnTo>
                  <a:pt x="179" y="218"/>
                </a:lnTo>
                <a:lnTo>
                  <a:pt x="180" y="217"/>
                </a:lnTo>
                <a:lnTo>
                  <a:pt x="182" y="217"/>
                </a:lnTo>
                <a:lnTo>
                  <a:pt x="183" y="218"/>
                </a:lnTo>
                <a:lnTo>
                  <a:pt x="185" y="221"/>
                </a:lnTo>
                <a:lnTo>
                  <a:pt x="185" y="222"/>
                </a:lnTo>
                <a:lnTo>
                  <a:pt x="185" y="224"/>
                </a:lnTo>
                <a:lnTo>
                  <a:pt x="186" y="227"/>
                </a:lnTo>
                <a:lnTo>
                  <a:pt x="186" y="230"/>
                </a:lnTo>
                <a:lnTo>
                  <a:pt x="186" y="232"/>
                </a:lnTo>
                <a:lnTo>
                  <a:pt x="186" y="231"/>
                </a:lnTo>
                <a:lnTo>
                  <a:pt x="187" y="231"/>
                </a:lnTo>
                <a:lnTo>
                  <a:pt x="188" y="232"/>
                </a:lnTo>
                <a:lnTo>
                  <a:pt x="190" y="232"/>
                </a:lnTo>
                <a:lnTo>
                  <a:pt x="192" y="233"/>
                </a:lnTo>
                <a:lnTo>
                  <a:pt x="193" y="234"/>
                </a:lnTo>
                <a:lnTo>
                  <a:pt x="194" y="234"/>
                </a:lnTo>
                <a:lnTo>
                  <a:pt x="196" y="236"/>
                </a:lnTo>
                <a:lnTo>
                  <a:pt x="199" y="240"/>
                </a:lnTo>
                <a:lnTo>
                  <a:pt x="201" y="243"/>
                </a:lnTo>
                <a:lnTo>
                  <a:pt x="188" y="243"/>
                </a:lnTo>
                <a:lnTo>
                  <a:pt x="174" y="246"/>
                </a:lnTo>
                <a:lnTo>
                  <a:pt x="160" y="250"/>
                </a:lnTo>
                <a:lnTo>
                  <a:pt x="149" y="258"/>
                </a:lnTo>
                <a:lnTo>
                  <a:pt x="152" y="252"/>
                </a:lnTo>
                <a:lnTo>
                  <a:pt x="156" y="248"/>
                </a:lnTo>
                <a:lnTo>
                  <a:pt x="160" y="243"/>
                </a:lnTo>
                <a:lnTo>
                  <a:pt x="165" y="241"/>
                </a:lnTo>
                <a:lnTo>
                  <a:pt x="171" y="239"/>
                </a:lnTo>
                <a:lnTo>
                  <a:pt x="178" y="240"/>
                </a:lnTo>
                <a:lnTo>
                  <a:pt x="185" y="242"/>
                </a:lnTo>
                <a:lnTo>
                  <a:pt x="179" y="233"/>
                </a:lnTo>
                <a:lnTo>
                  <a:pt x="169" y="226"/>
                </a:lnTo>
                <a:lnTo>
                  <a:pt x="160" y="221"/>
                </a:lnTo>
                <a:lnTo>
                  <a:pt x="145" y="213"/>
                </a:lnTo>
                <a:lnTo>
                  <a:pt x="129" y="205"/>
                </a:lnTo>
                <a:lnTo>
                  <a:pt x="113" y="200"/>
                </a:lnTo>
                <a:lnTo>
                  <a:pt x="98" y="197"/>
                </a:lnTo>
                <a:lnTo>
                  <a:pt x="85" y="194"/>
                </a:lnTo>
                <a:lnTo>
                  <a:pt x="72" y="189"/>
                </a:lnTo>
                <a:lnTo>
                  <a:pt x="65" y="187"/>
                </a:lnTo>
                <a:lnTo>
                  <a:pt x="56" y="185"/>
                </a:lnTo>
                <a:lnTo>
                  <a:pt x="44" y="180"/>
                </a:lnTo>
                <a:lnTo>
                  <a:pt x="31" y="175"/>
                </a:lnTo>
                <a:lnTo>
                  <a:pt x="23" y="170"/>
                </a:lnTo>
                <a:lnTo>
                  <a:pt x="27" y="165"/>
                </a:lnTo>
                <a:lnTo>
                  <a:pt x="31" y="163"/>
                </a:lnTo>
                <a:lnTo>
                  <a:pt x="37" y="161"/>
                </a:lnTo>
                <a:lnTo>
                  <a:pt x="51" y="163"/>
                </a:lnTo>
                <a:lnTo>
                  <a:pt x="65" y="169"/>
                </a:lnTo>
                <a:lnTo>
                  <a:pt x="71" y="174"/>
                </a:lnTo>
                <a:lnTo>
                  <a:pt x="78" y="180"/>
                </a:lnTo>
                <a:lnTo>
                  <a:pt x="85" y="185"/>
                </a:lnTo>
                <a:lnTo>
                  <a:pt x="82" y="173"/>
                </a:lnTo>
                <a:lnTo>
                  <a:pt x="75" y="162"/>
                </a:lnTo>
                <a:lnTo>
                  <a:pt x="70" y="152"/>
                </a:lnTo>
                <a:lnTo>
                  <a:pt x="55" y="128"/>
                </a:lnTo>
                <a:lnTo>
                  <a:pt x="54" y="125"/>
                </a:lnTo>
                <a:lnTo>
                  <a:pt x="53" y="121"/>
                </a:lnTo>
                <a:lnTo>
                  <a:pt x="52" y="119"/>
                </a:lnTo>
                <a:lnTo>
                  <a:pt x="52" y="117"/>
                </a:lnTo>
                <a:lnTo>
                  <a:pt x="51" y="113"/>
                </a:lnTo>
                <a:lnTo>
                  <a:pt x="51" y="110"/>
                </a:lnTo>
                <a:lnTo>
                  <a:pt x="50" y="108"/>
                </a:lnTo>
                <a:lnTo>
                  <a:pt x="48" y="107"/>
                </a:lnTo>
                <a:lnTo>
                  <a:pt x="47" y="107"/>
                </a:lnTo>
                <a:lnTo>
                  <a:pt x="46" y="107"/>
                </a:lnTo>
                <a:lnTo>
                  <a:pt x="44" y="107"/>
                </a:lnTo>
                <a:lnTo>
                  <a:pt x="42" y="107"/>
                </a:lnTo>
                <a:lnTo>
                  <a:pt x="41" y="105"/>
                </a:lnTo>
                <a:lnTo>
                  <a:pt x="39" y="103"/>
                </a:lnTo>
                <a:lnTo>
                  <a:pt x="38" y="101"/>
                </a:lnTo>
                <a:lnTo>
                  <a:pt x="38" y="99"/>
                </a:lnTo>
                <a:lnTo>
                  <a:pt x="38" y="96"/>
                </a:lnTo>
                <a:lnTo>
                  <a:pt x="37" y="94"/>
                </a:lnTo>
                <a:lnTo>
                  <a:pt x="36" y="92"/>
                </a:lnTo>
                <a:lnTo>
                  <a:pt x="30" y="88"/>
                </a:lnTo>
                <a:lnTo>
                  <a:pt x="26" y="86"/>
                </a:lnTo>
                <a:lnTo>
                  <a:pt x="21" y="84"/>
                </a:lnTo>
                <a:lnTo>
                  <a:pt x="17" y="77"/>
                </a:lnTo>
                <a:lnTo>
                  <a:pt x="14" y="70"/>
                </a:lnTo>
                <a:lnTo>
                  <a:pt x="11" y="61"/>
                </a:lnTo>
                <a:lnTo>
                  <a:pt x="7" y="53"/>
                </a:lnTo>
                <a:lnTo>
                  <a:pt x="0" y="49"/>
                </a:lnTo>
                <a:lnTo>
                  <a:pt x="13" y="53"/>
                </a:lnTo>
                <a:lnTo>
                  <a:pt x="23" y="60"/>
                </a:lnTo>
                <a:lnTo>
                  <a:pt x="33" y="72"/>
                </a:lnTo>
                <a:lnTo>
                  <a:pt x="42" y="84"/>
                </a:lnTo>
                <a:lnTo>
                  <a:pt x="41" y="81"/>
                </a:lnTo>
                <a:lnTo>
                  <a:pt x="41" y="78"/>
                </a:lnTo>
                <a:lnTo>
                  <a:pt x="40" y="75"/>
                </a:lnTo>
                <a:lnTo>
                  <a:pt x="39" y="67"/>
                </a:lnTo>
                <a:lnTo>
                  <a:pt x="40" y="60"/>
                </a:lnTo>
                <a:lnTo>
                  <a:pt x="42" y="52"/>
                </a:lnTo>
                <a:lnTo>
                  <a:pt x="43" y="49"/>
                </a:lnTo>
                <a:lnTo>
                  <a:pt x="43" y="47"/>
                </a:lnTo>
                <a:lnTo>
                  <a:pt x="43" y="46"/>
                </a:lnTo>
                <a:lnTo>
                  <a:pt x="42" y="44"/>
                </a:lnTo>
                <a:lnTo>
                  <a:pt x="41" y="42"/>
                </a:lnTo>
                <a:lnTo>
                  <a:pt x="40" y="40"/>
                </a:lnTo>
                <a:lnTo>
                  <a:pt x="39" y="39"/>
                </a:lnTo>
                <a:lnTo>
                  <a:pt x="38" y="38"/>
                </a:lnTo>
                <a:lnTo>
                  <a:pt x="37" y="38"/>
                </a:lnTo>
                <a:lnTo>
                  <a:pt x="36" y="37"/>
                </a:lnTo>
                <a:lnTo>
                  <a:pt x="36" y="34"/>
                </a:lnTo>
                <a:lnTo>
                  <a:pt x="36" y="33"/>
                </a:lnTo>
                <a:lnTo>
                  <a:pt x="37" y="32"/>
                </a:lnTo>
                <a:lnTo>
                  <a:pt x="38" y="31"/>
                </a:lnTo>
                <a:lnTo>
                  <a:pt x="39" y="31"/>
                </a:lnTo>
                <a:lnTo>
                  <a:pt x="39" y="30"/>
                </a:lnTo>
                <a:lnTo>
                  <a:pt x="39" y="26"/>
                </a:lnTo>
                <a:lnTo>
                  <a:pt x="38" y="23"/>
                </a:lnTo>
                <a:lnTo>
                  <a:pt x="37" y="21"/>
                </a:lnTo>
                <a:lnTo>
                  <a:pt x="36" y="18"/>
                </a:lnTo>
                <a:lnTo>
                  <a:pt x="34" y="15"/>
                </a:lnTo>
                <a:lnTo>
                  <a:pt x="34" y="14"/>
                </a:lnTo>
                <a:lnTo>
                  <a:pt x="36" y="12"/>
                </a:lnTo>
                <a:lnTo>
                  <a:pt x="37" y="9"/>
                </a:lnTo>
                <a:lnTo>
                  <a:pt x="39" y="7"/>
                </a:lnTo>
                <a:lnTo>
                  <a:pt x="40" y="5"/>
                </a:lnTo>
                <a:lnTo>
                  <a:pt x="41" y="3"/>
                </a:lnTo>
                <a:lnTo>
                  <a:pt x="42" y="1"/>
                </a:lnTo>
                <a:lnTo>
                  <a:pt x="42" y="0"/>
                </a:lnTo>
                <a:close/>
              </a:path>
            </a:pathLst>
          </a:custGeom>
          <a:grpFill/>
          <a:ln w="0">
            <a:noFill/>
            <a:prstDash val="solid"/>
            <a:round/>
            <a:headEnd/>
            <a:tailEnd/>
          </a:ln>
        </xdr:spPr>
      </xdr:sp>
      <xdr:sp macro="" textlink="">
        <xdr:nvSpPr>
          <xdr:cNvPr id="55" name="Freeform 52">
            <a:extLst>
              <a:ext uri="{FF2B5EF4-FFF2-40B4-BE49-F238E27FC236}">
                <a16:creationId xmlns:a16="http://schemas.microsoft.com/office/drawing/2014/main" id="{00000000-0008-0000-0000-000037000000}"/>
              </a:ext>
            </a:extLst>
          </xdr:cNvPr>
          <xdr:cNvSpPr>
            <a:spLocks/>
          </xdr:cNvSpPr>
        </xdr:nvSpPr>
        <xdr:spPr bwMode="auto">
          <a:xfrm>
            <a:off x="698" y="469"/>
            <a:ext cx="19" cy="48"/>
          </a:xfrm>
          <a:custGeom>
            <a:avLst/>
            <a:gdLst>
              <a:gd name="T0" fmla="*/ 129 w 135"/>
              <a:gd name="T1" fmla="*/ 17 h 387"/>
              <a:gd name="T2" fmla="*/ 126 w 135"/>
              <a:gd name="T3" fmla="*/ 47 h 387"/>
              <a:gd name="T4" fmla="*/ 110 w 135"/>
              <a:gd name="T5" fmla="*/ 84 h 387"/>
              <a:gd name="T6" fmla="*/ 105 w 135"/>
              <a:gd name="T7" fmla="*/ 99 h 387"/>
              <a:gd name="T8" fmla="*/ 107 w 135"/>
              <a:gd name="T9" fmla="*/ 98 h 387"/>
              <a:gd name="T10" fmla="*/ 131 w 135"/>
              <a:gd name="T11" fmla="*/ 90 h 387"/>
              <a:gd name="T12" fmla="*/ 128 w 135"/>
              <a:gd name="T13" fmla="*/ 106 h 387"/>
              <a:gd name="T14" fmla="*/ 98 w 135"/>
              <a:gd name="T15" fmla="*/ 143 h 387"/>
              <a:gd name="T16" fmla="*/ 71 w 135"/>
              <a:gd name="T17" fmla="*/ 180 h 387"/>
              <a:gd name="T18" fmla="*/ 68 w 135"/>
              <a:gd name="T19" fmla="*/ 194 h 387"/>
              <a:gd name="T20" fmla="*/ 66 w 135"/>
              <a:gd name="T21" fmla="*/ 202 h 387"/>
              <a:gd name="T22" fmla="*/ 74 w 135"/>
              <a:gd name="T23" fmla="*/ 197 h 387"/>
              <a:gd name="T24" fmla="*/ 85 w 135"/>
              <a:gd name="T25" fmla="*/ 189 h 387"/>
              <a:gd name="T26" fmla="*/ 96 w 135"/>
              <a:gd name="T27" fmla="*/ 186 h 387"/>
              <a:gd name="T28" fmla="*/ 122 w 135"/>
              <a:gd name="T29" fmla="*/ 175 h 387"/>
              <a:gd name="T30" fmla="*/ 131 w 135"/>
              <a:gd name="T31" fmla="*/ 173 h 387"/>
              <a:gd name="T32" fmla="*/ 121 w 135"/>
              <a:gd name="T33" fmla="*/ 194 h 387"/>
              <a:gd name="T34" fmla="*/ 84 w 135"/>
              <a:gd name="T35" fmla="*/ 211 h 387"/>
              <a:gd name="T36" fmla="*/ 58 w 135"/>
              <a:gd name="T37" fmla="*/ 225 h 387"/>
              <a:gd name="T38" fmla="*/ 51 w 135"/>
              <a:gd name="T39" fmla="*/ 237 h 387"/>
              <a:gd name="T40" fmla="*/ 50 w 135"/>
              <a:gd name="T41" fmla="*/ 246 h 387"/>
              <a:gd name="T42" fmla="*/ 48 w 135"/>
              <a:gd name="T43" fmla="*/ 252 h 387"/>
              <a:gd name="T44" fmla="*/ 51 w 135"/>
              <a:gd name="T45" fmla="*/ 254 h 387"/>
              <a:gd name="T46" fmla="*/ 55 w 135"/>
              <a:gd name="T47" fmla="*/ 256 h 387"/>
              <a:gd name="T48" fmla="*/ 63 w 135"/>
              <a:gd name="T49" fmla="*/ 256 h 387"/>
              <a:gd name="T50" fmla="*/ 92 w 135"/>
              <a:gd name="T51" fmla="*/ 247 h 387"/>
              <a:gd name="T52" fmla="*/ 93 w 135"/>
              <a:gd name="T53" fmla="*/ 264 h 387"/>
              <a:gd name="T54" fmla="*/ 60 w 135"/>
              <a:gd name="T55" fmla="*/ 278 h 387"/>
              <a:gd name="T56" fmla="*/ 34 w 135"/>
              <a:gd name="T57" fmla="*/ 293 h 387"/>
              <a:gd name="T58" fmla="*/ 29 w 135"/>
              <a:gd name="T59" fmla="*/ 310 h 387"/>
              <a:gd name="T60" fmla="*/ 11 w 135"/>
              <a:gd name="T61" fmla="*/ 351 h 387"/>
              <a:gd name="T62" fmla="*/ 0 w 135"/>
              <a:gd name="T63" fmla="*/ 386 h 387"/>
              <a:gd name="T64" fmla="*/ 11 w 135"/>
              <a:gd name="T65" fmla="*/ 341 h 387"/>
              <a:gd name="T66" fmla="*/ 22 w 135"/>
              <a:gd name="T67" fmla="*/ 306 h 387"/>
              <a:gd name="T68" fmla="*/ 17 w 135"/>
              <a:gd name="T69" fmla="*/ 270 h 387"/>
              <a:gd name="T70" fmla="*/ 28 w 135"/>
              <a:gd name="T71" fmla="*/ 267 h 387"/>
              <a:gd name="T72" fmla="*/ 26 w 135"/>
              <a:gd name="T73" fmla="*/ 245 h 387"/>
              <a:gd name="T74" fmla="*/ 13 w 135"/>
              <a:gd name="T75" fmla="*/ 207 h 387"/>
              <a:gd name="T76" fmla="*/ 16 w 135"/>
              <a:gd name="T77" fmla="*/ 148 h 387"/>
              <a:gd name="T78" fmla="*/ 26 w 135"/>
              <a:gd name="T79" fmla="*/ 167 h 387"/>
              <a:gd name="T80" fmla="*/ 33 w 135"/>
              <a:gd name="T81" fmla="*/ 193 h 387"/>
              <a:gd name="T82" fmla="*/ 40 w 135"/>
              <a:gd name="T83" fmla="*/ 176 h 387"/>
              <a:gd name="T84" fmla="*/ 29 w 135"/>
              <a:gd name="T85" fmla="*/ 134 h 387"/>
              <a:gd name="T86" fmla="*/ 35 w 135"/>
              <a:gd name="T87" fmla="*/ 86 h 387"/>
              <a:gd name="T88" fmla="*/ 44 w 135"/>
              <a:gd name="T89" fmla="*/ 106 h 387"/>
              <a:gd name="T90" fmla="*/ 49 w 135"/>
              <a:gd name="T91" fmla="*/ 125 h 387"/>
              <a:gd name="T92" fmla="*/ 59 w 135"/>
              <a:gd name="T93" fmla="*/ 139 h 387"/>
              <a:gd name="T94" fmla="*/ 58 w 135"/>
              <a:gd name="T95" fmla="*/ 117 h 387"/>
              <a:gd name="T96" fmla="*/ 59 w 135"/>
              <a:gd name="T97" fmla="*/ 85 h 387"/>
              <a:gd name="T98" fmla="*/ 63 w 135"/>
              <a:gd name="T99" fmla="*/ 62 h 387"/>
              <a:gd name="T100" fmla="*/ 68 w 135"/>
              <a:gd name="T101" fmla="*/ 32 h 387"/>
              <a:gd name="T102" fmla="*/ 73 w 135"/>
              <a:gd name="T103" fmla="*/ 12 h 387"/>
              <a:gd name="T104" fmla="*/ 90 w 135"/>
              <a:gd name="T105" fmla="*/ 53 h 387"/>
              <a:gd name="T106" fmla="*/ 87 w 135"/>
              <a:gd name="T107" fmla="*/ 76 h 387"/>
              <a:gd name="T108" fmla="*/ 95 w 135"/>
              <a:gd name="T109" fmla="*/ 67 h 387"/>
              <a:gd name="T110" fmla="*/ 114 w 135"/>
              <a:gd name="T111" fmla="*/ 17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5" h="387">
                <a:moveTo>
                  <a:pt x="130" y="0"/>
                </a:moveTo>
                <a:lnTo>
                  <a:pt x="128" y="8"/>
                </a:lnTo>
                <a:lnTo>
                  <a:pt x="129" y="17"/>
                </a:lnTo>
                <a:lnTo>
                  <a:pt x="130" y="26"/>
                </a:lnTo>
                <a:lnTo>
                  <a:pt x="130" y="35"/>
                </a:lnTo>
                <a:lnTo>
                  <a:pt x="126" y="47"/>
                </a:lnTo>
                <a:lnTo>
                  <a:pt x="120" y="59"/>
                </a:lnTo>
                <a:lnTo>
                  <a:pt x="114" y="70"/>
                </a:lnTo>
                <a:lnTo>
                  <a:pt x="110" y="84"/>
                </a:lnTo>
                <a:lnTo>
                  <a:pt x="106" y="96"/>
                </a:lnTo>
                <a:lnTo>
                  <a:pt x="105" y="99"/>
                </a:lnTo>
                <a:lnTo>
                  <a:pt x="105" y="99"/>
                </a:lnTo>
                <a:lnTo>
                  <a:pt x="106" y="98"/>
                </a:lnTo>
                <a:lnTo>
                  <a:pt x="107" y="98"/>
                </a:lnTo>
                <a:lnTo>
                  <a:pt x="107" y="98"/>
                </a:lnTo>
                <a:lnTo>
                  <a:pt x="121" y="93"/>
                </a:lnTo>
                <a:lnTo>
                  <a:pt x="134" y="88"/>
                </a:lnTo>
                <a:lnTo>
                  <a:pt x="131" y="90"/>
                </a:lnTo>
                <a:lnTo>
                  <a:pt x="129" y="96"/>
                </a:lnTo>
                <a:lnTo>
                  <a:pt x="129" y="103"/>
                </a:lnTo>
                <a:lnTo>
                  <a:pt x="128" y="106"/>
                </a:lnTo>
                <a:lnTo>
                  <a:pt x="121" y="120"/>
                </a:lnTo>
                <a:lnTo>
                  <a:pt x="110" y="132"/>
                </a:lnTo>
                <a:lnTo>
                  <a:pt x="98" y="143"/>
                </a:lnTo>
                <a:lnTo>
                  <a:pt x="87" y="154"/>
                </a:lnTo>
                <a:lnTo>
                  <a:pt x="79" y="165"/>
                </a:lnTo>
                <a:lnTo>
                  <a:pt x="71" y="180"/>
                </a:lnTo>
                <a:lnTo>
                  <a:pt x="69" y="186"/>
                </a:lnTo>
                <a:lnTo>
                  <a:pt x="69" y="190"/>
                </a:lnTo>
                <a:lnTo>
                  <a:pt x="68" y="194"/>
                </a:lnTo>
                <a:lnTo>
                  <a:pt x="67" y="198"/>
                </a:lnTo>
                <a:lnTo>
                  <a:pt x="66" y="200"/>
                </a:lnTo>
                <a:lnTo>
                  <a:pt x="66" y="202"/>
                </a:lnTo>
                <a:lnTo>
                  <a:pt x="67" y="204"/>
                </a:lnTo>
                <a:lnTo>
                  <a:pt x="71" y="201"/>
                </a:lnTo>
                <a:lnTo>
                  <a:pt x="74" y="197"/>
                </a:lnTo>
                <a:lnTo>
                  <a:pt x="78" y="193"/>
                </a:lnTo>
                <a:lnTo>
                  <a:pt x="82" y="190"/>
                </a:lnTo>
                <a:lnTo>
                  <a:pt x="85" y="189"/>
                </a:lnTo>
                <a:lnTo>
                  <a:pt x="88" y="188"/>
                </a:lnTo>
                <a:lnTo>
                  <a:pt x="92" y="188"/>
                </a:lnTo>
                <a:lnTo>
                  <a:pt x="96" y="186"/>
                </a:lnTo>
                <a:lnTo>
                  <a:pt x="101" y="183"/>
                </a:lnTo>
                <a:lnTo>
                  <a:pt x="111" y="178"/>
                </a:lnTo>
                <a:lnTo>
                  <a:pt x="122" y="175"/>
                </a:lnTo>
                <a:lnTo>
                  <a:pt x="125" y="174"/>
                </a:lnTo>
                <a:lnTo>
                  <a:pt x="128" y="174"/>
                </a:lnTo>
                <a:lnTo>
                  <a:pt x="131" y="173"/>
                </a:lnTo>
                <a:lnTo>
                  <a:pt x="135" y="174"/>
                </a:lnTo>
                <a:lnTo>
                  <a:pt x="129" y="186"/>
                </a:lnTo>
                <a:lnTo>
                  <a:pt x="121" y="194"/>
                </a:lnTo>
                <a:lnTo>
                  <a:pt x="110" y="201"/>
                </a:lnTo>
                <a:lnTo>
                  <a:pt x="97" y="207"/>
                </a:lnTo>
                <a:lnTo>
                  <a:pt x="84" y="211"/>
                </a:lnTo>
                <a:lnTo>
                  <a:pt x="72" y="216"/>
                </a:lnTo>
                <a:lnTo>
                  <a:pt x="62" y="223"/>
                </a:lnTo>
                <a:lnTo>
                  <a:pt x="58" y="225"/>
                </a:lnTo>
                <a:lnTo>
                  <a:pt x="55" y="229"/>
                </a:lnTo>
                <a:lnTo>
                  <a:pt x="53" y="233"/>
                </a:lnTo>
                <a:lnTo>
                  <a:pt x="51" y="237"/>
                </a:lnTo>
                <a:lnTo>
                  <a:pt x="50" y="239"/>
                </a:lnTo>
                <a:lnTo>
                  <a:pt x="50" y="243"/>
                </a:lnTo>
                <a:lnTo>
                  <a:pt x="50" y="246"/>
                </a:lnTo>
                <a:lnTo>
                  <a:pt x="49" y="249"/>
                </a:lnTo>
                <a:lnTo>
                  <a:pt x="49" y="251"/>
                </a:lnTo>
                <a:lnTo>
                  <a:pt x="48" y="252"/>
                </a:lnTo>
                <a:lnTo>
                  <a:pt x="49" y="255"/>
                </a:lnTo>
                <a:lnTo>
                  <a:pt x="50" y="254"/>
                </a:lnTo>
                <a:lnTo>
                  <a:pt x="51" y="254"/>
                </a:lnTo>
                <a:lnTo>
                  <a:pt x="52" y="255"/>
                </a:lnTo>
                <a:lnTo>
                  <a:pt x="54" y="256"/>
                </a:lnTo>
                <a:lnTo>
                  <a:pt x="55" y="256"/>
                </a:lnTo>
                <a:lnTo>
                  <a:pt x="58" y="256"/>
                </a:lnTo>
                <a:lnTo>
                  <a:pt x="60" y="256"/>
                </a:lnTo>
                <a:lnTo>
                  <a:pt x="63" y="256"/>
                </a:lnTo>
                <a:lnTo>
                  <a:pt x="65" y="256"/>
                </a:lnTo>
                <a:lnTo>
                  <a:pt x="77" y="252"/>
                </a:lnTo>
                <a:lnTo>
                  <a:pt x="92" y="247"/>
                </a:lnTo>
                <a:lnTo>
                  <a:pt x="108" y="246"/>
                </a:lnTo>
                <a:lnTo>
                  <a:pt x="101" y="255"/>
                </a:lnTo>
                <a:lnTo>
                  <a:pt x="93" y="264"/>
                </a:lnTo>
                <a:lnTo>
                  <a:pt x="84" y="271"/>
                </a:lnTo>
                <a:lnTo>
                  <a:pt x="72" y="276"/>
                </a:lnTo>
                <a:lnTo>
                  <a:pt x="60" y="278"/>
                </a:lnTo>
                <a:lnTo>
                  <a:pt x="49" y="281"/>
                </a:lnTo>
                <a:lnTo>
                  <a:pt x="39" y="287"/>
                </a:lnTo>
                <a:lnTo>
                  <a:pt x="34" y="293"/>
                </a:lnTo>
                <a:lnTo>
                  <a:pt x="31" y="297"/>
                </a:lnTo>
                <a:lnTo>
                  <a:pt x="30" y="303"/>
                </a:lnTo>
                <a:lnTo>
                  <a:pt x="29" y="310"/>
                </a:lnTo>
                <a:lnTo>
                  <a:pt x="23" y="323"/>
                </a:lnTo>
                <a:lnTo>
                  <a:pt x="16" y="337"/>
                </a:lnTo>
                <a:lnTo>
                  <a:pt x="11" y="351"/>
                </a:lnTo>
                <a:lnTo>
                  <a:pt x="6" y="369"/>
                </a:lnTo>
                <a:lnTo>
                  <a:pt x="0" y="387"/>
                </a:lnTo>
                <a:lnTo>
                  <a:pt x="0" y="386"/>
                </a:lnTo>
                <a:lnTo>
                  <a:pt x="2" y="371"/>
                </a:lnTo>
                <a:lnTo>
                  <a:pt x="7" y="355"/>
                </a:lnTo>
                <a:lnTo>
                  <a:pt x="11" y="341"/>
                </a:lnTo>
                <a:lnTo>
                  <a:pt x="15" y="330"/>
                </a:lnTo>
                <a:lnTo>
                  <a:pt x="19" y="319"/>
                </a:lnTo>
                <a:lnTo>
                  <a:pt x="22" y="306"/>
                </a:lnTo>
                <a:lnTo>
                  <a:pt x="23" y="293"/>
                </a:lnTo>
                <a:lnTo>
                  <a:pt x="22" y="281"/>
                </a:lnTo>
                <a:lnTo>
                  <a:pt x="17" y="270"/>
                </a:lnTo>
                <a:lnTo>
                  <a:pt x="10" y="261"/>
                </a:lnTo>
                <a:lnTo>
                  <a:pt x="19" y="265"/>
                </a:lnTo>
                <a:lnTo>
                  <a:pt x="28" y="267"/>
                </a:lnTo>
                <a:lnTo>
                  <a:pt x="38" y="267"/>
                </a:lnTo>
                <a:lnTo>
                  <a:pt x="34" y="255"/>
                </a:lnTo>
                <a:lnTo>
                  <a:pt x="26" y="245"/>
                </a:lnTo>
                <a:lnTo>
                  <a:pt x="21" y="234"/>
                </a:lnTo>
                <a:lnTo>
                  <a:pt x="16" y="220"/>
                </a:lnTo>
                <a:lnTo>
                  <a:pt x="13" y="207"/>
                </a:lnTo>
                <a:lnTo>
                  <a:pt x="12" y="195"/>
                </a:lnTo>
                <a:lnTo>
                  <a:pt x="13" y="172"/>
                </a:lnTo>
                <a:lnTo>
                  <a:pt x="16" y="148"/>
                </a:lnTo>
                <a:lnTo>
                  <a:pt x="17" y="154"/>
                </a:lnTo>
                <a:lnTo>
                  <a:pt x="22" y="160"/>
                </a:lnTo>
                <a:lnTo>
                  <a:pt x="26" y="167"/>
                </a:lnTo>
                <a:lnTo>
                  <a:pt x="28" y="173"/>
                </a:lnTo>
                <a:lnTo>
                  <a:pt x="30" y="183"/>
                </a:lnTo>
                <a:lnTo>
                  <a:pt x="33" y="193"/>
                </a:lnTo>
                <a:lnTo>
                  <a:pt x="38" y="202"/>
                </a:lnTo>
                <a:lnTo>
                  <a:pt x="41" y="190"/>
                </a:lnTo>
                <a:lnTo>
                  <a:pt x="40" y="176"/>
                </a:lnTo>
                <a:lnTo>
                  <a:pt x="36" y="162"/>
                </a:lnTo>
                <a:lnTo>
                  <a:pt x="31" y="148"/>
                </a:lnTo>
                <a:lnTo>
                  <a:pt x="29" y="134"/>
                </a:lnTo>
                <a:lnTo>
                  <a:pt x="29" y="134"/>
                </a:lnTo>
                <a:lnTo>
                  <a:pt x="30" y="110"/>
                </a:lnTo>
                <a:lnTo>
                  <a:pt x="35" y="86"/>
                </a:lnTo>
                <a:lnTo>
                  <a:pt x="36" y="92"/>
                </a:lnTo>
                <a:lnTo>
                  <a:pt x="40" y="99"/>
                </a:lnTo>
                <a:lnTo>
                  <a:pt x="44" y="106"/>
                </a:lnTo>
                <a:lnTo>
                  <a:pt x="48" y="113"/>
                </a:lnTo>
                <a:lnTo>
                  <a:pt x="49" y="119"/>
                </a:lnTo>
                <a:lnTo>
                  <a:pt x="49" y="125"/>
                </a:lnTo>
                <a:lnTo>
                  <a:pt x="51" y="132"/>
                </a:lnTo>
                <a:lnTo>
                  <a:pt x="54" y="137"/>
                </a:lnTo>
                <a:lnTo>
                  <a:pt x="59" y="139"/>
                </a:lnTo>
                <a:lnTo>
                  <a:pt x="59" y="136"/>
                </a:lnTo>
                <a:lnTo>
                  <a:pt x="59" y="128"/>
                </a:lnTo>
                <a:lnTo>
                  <a:pt x="58" y="117"/>
                </a:lnTo>
                <a:lnTo>
                  <a:pt x="59" y="105"/>
                </a:lnTo>
                <a:lnTo>
                  <a:pt x="59" y="94"/>
                </a:lnTo>
                <a:lnTo>
                  <a:pt x="59" y="85"/>
                </a:lnTo>
                <a:lnTo>
                  <a:pt x="60" y="79"/>
                </a:lnTo>
                <a:lnTo>
                  <a:pt x="62" y="68"/>
                </a:lnTo>
                <a:lnTo>
                  <a:pt x="63" y="62"/>
                </a:lnTo>
                <a:lnTo>
                  <a:pt x="64" y="58"/>
                </a:lnTo>
                <a:lnTo>
                  <a:pt x="65" y="52"/>
                </a:lnTo>
                <a:lnTo>
                  <a:pt x="68" y="32"/>
                </a:lnTo>
                <a:lnTo>
                  <a:pt x="70" y="11"/>
                </a:lnTo>
                <a:lnTo>
                  <a:pt x="69" y="7"/>
                </a:lnTo>
                <a:lnTo>
                  <a:pt x="73" y="12"/>
                </a:lnTo>
                <a:lnTo>
                  <a:pt x="81" y="25"/>
                </a:lnTo>
                <a:lnTo>
                  <a:pt x="86" y="38"/>
                </a:lnTo>
                <a:lnTo>
                  <a:pt x="90" y="53"/>
                </a:lnTo>
                <a:lnTo>
                  <a:pt x="88" y="59"/>
                </a:lnTo>
                <a:lnTo>
                  <a:pt x="88" y="67"/>
                </a:lnTo>
                <a:lnTo>
                  <a:pt x="87" y="76"/>
                </a:lnTo>
                <a:lnTo>
                  <a:pt x="90" y="82"/>
                </a:lnTo>
                <a:lnTo>
                  <a:pt x="94" y="87"/>
                </a:lnTo>
                <a:lnTo>
                  <a:pt x="95" y="67"/>
                </a:lnTo>
                <a:lnTo>
                  <a:pt x="98" y="47"/>
                </a:lnTo>
                <a:lnTo>
                  <a:pt x="107" y="29"/>
                </a:lnTo>
                <a:lnTo>
                  <a:pt x="114" y="17"/>
                </a:lnTo>
                <a:lnTo>
                  <a:pt x="124" y="6"/>
                </a:lnTo>
                <a:lnTo>
                  <a:pt x="130" y="0"/>
                </a:lnTo>
                <a:close/>
              </a:path>
            </a:pathLst>
          </a:custGeom>
          <a:grpFill/>
          <a:ln w="0">
            <a:noFill/>
            <a:prstDash val="solid"/>
            <a:round/>
            <a:headEnd/>
            <a:tailEnd/>
          </a:ln>
        </xdr:spPr>
      </xdr:sp>
      <xdr:sp macro="" textlink="">
        <xdr:nvSpPr>
          <xdr:cNvPr id="56" name="Freeform 53">
            <a:extLst>
              <a:ext uri="{FF2B5EF4-FFF2-40B4-BE49-F238E27FC236}">
                <a16:creationId xmlns:a16="http://schemas.microsoft.com/office/drawing/2014/main" id="{00000000-0008-0000-0000-000038000000}"/>
              </a:ext>
            </a:extLst>
          </xdr:cNvPr>
          <xdr:cNvSpPr>
            <a:spLocks/>
          </xdr:cNvSpPr>
        </xdr:nvSpPr>
        <xdr:spPr bwMode="auto">
          <a:xfrm>
            <a:off x="686" y="327"/>
            <a:ext cx="16" cy="76"/>
          </a:xfrm>
          <a:custGeom>
            <a:avLst/>
            <a:gdLst>
              <a:gd name="T0" fmla="*/ 9 w 109"/>
              <a:gd name="T1" fmla="*/ 3 h 613"/>
              <a:gd name="T2" fmla="*/ 14 w 109"/>
              <a:gd name="T3" fmla="*/ 15 h 613"/>
              <a:gd name="T4" fmla="*/ 18 w 109"/>
              <a:gd name="T5" fmla="*/ 25 h 613"/>
              <a:gd name="T6" fmla="*/ 25 w 109"/>
              <a:gd name="T7" fmla="*/ 72 h 613"/>
              <a:gd name="T8" fmla="*/ 26 w 109"/>
              <a:gd name="T9" fmla="*/ 83 h 613"/>
              <a:gd name="T10" fmla="*/ 26 w 109"/>
              <a:gd name="T11" fmla="*/ 95 h 613"/>
              <a:gd name="T12" fmla="*/ 34 w 109"/>
              <a:gd name="T13" fmla="*/ 129 h 613"/>
              <a:gd name="T14" fmla="*/ 39 w 109"/>
              <a:gd name="T15" fmla="*/ 157 h 613"/>
              <a:gd name="T16" fmla="*/ 48 w 109"/>
              <a:gd name="T17" fmla="*/ 204 h 613"/>
              <a:gd name="T18" fmla="*/ 54 w 109"/>
              <a:gd name="T19" fmla="*/ 241 h 613"/>
              <a:gd name="T20" fmla="*/ 91 w 109"/>
              <a:gd name="T21" fmla="*/ 455 h 613"/>
              <a:gd name="T22" fmla="*/ 99 w 109"/>
              <a:gd name="T23" fmla="*/ 512 h 613"/>
              <a:gd name="T24" fmla="*/ 106 w 109"/>
              <a:gd name="T25" fmla="*/ 567 h 613"/>
              <a:gd name="T26" fmla="*/ 108 w 109"/>
              <a:gd name="T27" fmla="*/ 584 h 613"/>
              <a:gd name="T28" fmla="*/ 108 w 109"/>
              <a:gd name="T29" fmla="*/ 604 h 613"/>
              <a:gd name="T30" fmla="*/ 103 w 109"/>
              <a:gd name="T31" fmla="*/ 612 h 613"/>
              <a:gd name="T32" fmla="*/ 101 w 109"/>
              <a:gd name="T33" fmla="*/ 613 h 613"/>
              <a:gd name="T34" fmla="*/ 99 w 109"/>
              <a:gd name="T35" fmla="*/ 612 h 613"/>
              <a:gd name="T36" fmla="*/ 98 w 109"/>
              <a:gd name="T37" fmla="*/ 608 h 613"/>
              <a:gd name="T38" fmla="*/ 97 w 109"/>
              <a:gd name="T39" fmla="*/ 605 h 613"/>
              <a:gd name="T40" fmla="*/ 92 w 109"/>
              <a:gd name="T41" fmla="*/ 565 h 613"/>
              <a:gd name="T42" fmla="*/ 80 w 109"/>
              <a:gd name="T43" fmla="*/ 483 h 613"/>
              <a:gd name="T44" fmla="*/ 79 w 109"/>
              <a:gd name="T45" fmla="*/ 475 h 613"/>
              <a:gd name="T46" fmla="*/ 78 w 109"/>
              <a:gd name="T47" fmla="*/ 464 h 613"/>
              <a:gd name="T48" fmla="*/ 73 w 109"/>
              <a:gd name="T49" fmla="*/ 425 h 613"/>
              <a:gd name="T50" fmla="*/ 59 w 109"/>
              <a:gd name="T51" fmla="*/ 349 h 613"/>
              <a:gd name="T52" fmla="*/ 48 w 109"/>
              <a:gd name="T53" fmla="*/ 283 h 613"/>
              <a:gd name="T54" fmla="*/ 37 w 109"/>
              <a:gd name="T55" fmla="*/ 214 h 613"/>
              <a:gd name="T56" fmla="*/ 25 w 109"/>
              <a:gd name="T57" fmla="*/ 169 h 613"/>
              <a:gd name="T58" fmla="*/ 17 w 109"/>
              <a:gd name="T59" fmla="*/ 120 h 613"/>
              <a:gd name="T60" fmla="*/ 11 w 109"/>
              <a:gd name="T61" fmla="*/ 83 h 613"/>
              <a:gd name="T62" fmla="*/ 5 w 109"/>
              <a:gd name="T63" fmla="*/ 22 h 613"/>
              <a:gd name="T64" fmla="*/ 3 w 109"/>
              <a:gd name="T65" fmla="*/ 16 h 613"/>
              <a:gd name="T66" fmla="*/ 0 w 109"/>
              <a:gd name="T67" fmla="*/ 9 h 613"/>
              <a:gd name="T68" fmla="*/ 0 w 109"/>
              <a:gd name="T69" fmla="*/ 4 h 613"/>
              <a:gd name="T70" fmla="*/ 6 w 109"/>
              <a:gd name="T71" fmla="*/ 0 h 6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09" h="613">
                <a:moveTo>
                  <a:pt x="6" y="0"/>
                </a:moveTo>
                <a:lnTo>
                  <a:pt x="9" y="3"/>
                </a:lnTo>
                <a:lnTo>
                  <a:pt x="12" y="8"/>
                </a:lnTo>
                <a:lnTo>
                  <a:pt x="14" y="15"/>
                </a:lnTo>
                <a:lnTo>
                  <a:pt x="17" y="21"/>
                </a:lnTo>
                <a:lnTo>
                  <a:pt x="18" y="25"/>
                </a:lnTo>
                <a:lnTo>
                  <a:pt x="22" y="48"/>
                </a:lnTo>
                <a:lnTo>
                  <a:pt x="25" y="72"/>
                </a:lnTo>
                <a:lnTo>
                  <a:pt x="26" y="77"/>
                </a:lnTo>
                <a:lnTo>
                  <a:pt x="26" y="83"/>
                </a:lnTo>
                <a:lnTo>
                  <a:pt x="26" y="89"/>
                </a:lnTo>
                <a:lnTo>
                  <a:pt x="26" y="95"/>
                </a:lnTo>
                <a:lnTo>
                  <a:pt x="30" y="112"/>
                </a:lnTo>
                <a:lnTo>
                  <a:pt x="34" y="129"/>
                </a:lnTo>
                <a:lnTo>
                  <a:pt x="35" y="134"/>
                </a:lnTo>
                <a:lnTo>
                  <a:pt x="39" y="157"/>
                </a:lnTo>
                <a:lnTo>
                  <a:pt x="44" y="178"/>
                </a:lnTo>
                <a:lnTo>
                  <a:pt x="48" y="204"/>
                </a:lnTo>
                <a:lnTo>
                  <a:pt x="50" y="220"/>
                </a:lnTo>
                <a:lnTo>
                  <a:pt x="54" y="241"/>
                </a:lnTo>
                <a:lnTo>
                  <a:pt x="59" y="261"/>
                </a:lnTo>
                <a:lnTo>
                  <a:pt x="91" y="455"/>
                </a:lnTo>
                <a:lnTo>
                  <a:pt x="95" y="482"/>
                </a:lnTo>
                <a:lnTo>
                  <a:pt x="99" y="512"/>
                </a:lnTo>
                <a:lnTo>
                  <a:pt x="104" y="551"/>
                </a:lnTo>
                <a:lnTo>
                  <a:pt x="106" y="567"/>
                </a:lnTo>
                <a:lnTo>
                  <a:pt x="107" y="574"/>
                </a:lnTo>
                <a:lnTo>
                  <a:pt x="108" y="584"/>
                </a:lnTo>
                <a:lnTo>
                  <a:pt x="109" y="593"/>
                </a:lnTo>
                <a:lnTo>
                  <a:pt x="108" y="604"/>
                </a:lnTo>
                <a:lnTo>
                  <a:pt x="104" y="610"/>
                </a:lnTo>
                <a:lnTo>
                  <a:pt x="103" y="612"/>
                </a:lnTo>
                <a:lnTo>
                  <a:pt x="102" y="613"/>
                </a:lnTo>
                <a:lnTo>
                  <a:pt x="101" y="613"/>
                </a:lnTo>
                <a:lnTo>
                  <a:pt x="101" y="613"/>
                </a:lnTo>
                <a:lnTo>
                  <a:pt x="99" y="612"/>
                </a:lnTo>
                <a:lnTo>
                  <a:pt x="98" y="610"/>
                </a:lnTo>
                <a:lnTo>
                  <a:pt x="98" y="608"/>
                </a:lnTo>
                <a:lnTo>
                  <a:pt x="98" y="606"/>
                </a:lnTo>
                <a:lnTo>
                  <a:pt x="97" y="605"/>
                </a:lnTo>
                <a:lnTo>
                  <a:pt x="94" y="578"/>
                </a:lnTo>
                <a:lnTo>
                  <a:pt x="92" y="565"/>
                </a:lnTo>
                <a:lnTo>
                  <a:pt x="91" y="557"/>
                </a:lnTo>
                <a:lnTo>
                  <a:pt x="80" y="483"/>
                </a:lnTo>
                <a:lnTo>
                  <a:pt x="80" y="481"/>
                </a:lnTo>
                <a:lnTo>
                  <a:pt x="79" y="475"/>
                </a:lnTo>
                <a:lnTo>
                  <a:pt x="79" y="469"/>
                </a:lnTo>
                <a:lnTo>
                  <a:pt x="78" y="464"/>
                </a:lnTo>
                <a:lnTo>
                  <a:pt x="78" y="461"/>
                </a:lnTo>
                <a:lnTo>
                  <a:pt x="73" y="425"/>
                </a:lnTo>
                <a:lnTo>
                  <a:pt x="65" y="389"/>
                </a:lnTo>
                <a:lnTo>
                  <a:pt x="59" y="349"/>
                </a:lnTo>
                <a:lnTo>
                  <a:pt x="54" y="329"/>
                </a:lnTo>
                <a:lnTo>
                  <a:pt x="48" y="283"/>
                </a:lnTo>
                <a:lnTo>
                  <a:pt x="44" y="248"/>
                </a:lnTo>
                <a:lnTo>
                  <a:pt x="37" y="214"/>
                </a:lnTo>
                <a:lnTo>
                  <a:pt x="32" y="192"/>
                </a:lnTo>
                <a:lnTo>
                  <a:pt x="25" y="169"/>
                </a:lnTo>
                <a:lnTo>
                  <a:pt x="21" y="145"/>
                </a:lnTo>
                <a:lnTo>
                  <a:pt x="17" y="120"/>
                </a:lnTo>
                <a:lnTo>
                  <a:pt x="13" y="101"/>
                </a:lnTo>
                <a:lnTo>
                  <a:pt x="11" y="83"/>
                </a:lnTo>
                <a:lnTo>
                  <a:pt x="9" y="52"/>
                </a:lnTo>
                <a:lnTo>
                  <a:pt x="5" y="22"/>
                </a:lnTo>
                <a:lnTo>
                  <a:pt x="4" y="20"/>
                </a:lnTo>
                <a:lnTo>
                  <a:pt x="3" y="16"/>
                </a:lnTo>
                <a:lnTo>
                  <a:pt x="2" y="13"/>
                </a:lnTo>
                <a:lnTo>
                  <a:pt x="0" y="9"/>
                </a:lnTo>
                <a:lnTo>
                  <a:pt x="0" y="7"/>
                </a:lnTo>
                <a:lnTo>
                  <a:pt x="0" y="4"/>
                </a:lnTo>
                <a:lnTo>
                  <a:pt x="2" y="3"/>
                </a:lnTo>
                <a:lnTo>
                  <a:pt x="6" y="0"/>
                </a:lnTo>
                <a:close/>
              </a:path>
            </a:pathLst>
          </a:custGeom>
          <a:grpFill/>
          <a:ln w="0">
            <a:noFill/>
            <a:prstDash val="solid"/>
            <a:round/>
            <a:headEnd/>
            <a:tailEnd/>
          </a:ln>
        </xdr:spPr>
      </xdr:sp>
      <xdr:sp macro="" textlink="">
        <xdr:nvSpPr>
          <xdr:cNvPr id="57" name="Freeform 54">
            <a:extLst>
              <a:ext uri="{FF2B5EF4-FFF2-40B4-BE49-F238E27FC236}">
                <a16:creationId xmlns:a16="http://schemas.microsoft.com/office/drawing/2014/main" id="{00000000-0008-0000-0000-000039000000}"/>
              </a:ext>
            </a:extLst>
          </xdr:cNvPr>
          <xdr:cNvSpPr>
            <a:spLocks/>
          </xdr:cNvSpPr>
        </xdr:nvSpPr>
        <xdr:spPr bwMode="auto">
          <a:xfrm>
            <a:off x="702" y="300"/>
            <a:ext cx="27" cy="102"/>
          </a:xfrm>
          <a:custGeom>
            <a:avLst/>
            <a:gdLst>
              <a:gd name="T0" fmla="*/ 175 w 186"/>
              <a:gd name="T1" fmla="*/ 0 h 818"/>
              <a:gd name="T2" fmla="*/ 180 w 186"/>
              <a:gd name="T3" fmla="*/ 0 h 818"/>
              <a:gd name="T4" fmla="*/ 184 w 186"/>
              <a:gd name="T5" fmla="*/ 2 h 818"/>
              <a:gd name="T6" fmla="*/ 186 w 186"/>
              <a:gd name="T7" fmla="*/ 2 h 818"/>
              <a:gd name="T8" fmla="*/ 180 w 186"/>
              <a:gd name="T9" fmla="*/ 25 h 818"/>
              <a:gd name="T10" fmla="*/ 176 w 186"/>
              <a:gd name="T11" fmla="*/ 49 h 818"/>
              <a:gd name="T12" fmla="*/ 171 w 186"/>
              <a:gd name="T13" fmla="*/ 66 h 818"/>
              <a:gd name="T14" fmla="*/ 164 w 186"/>
              <a:gd name="T15" fmla="*/ 100 h 818"/>
              <a:gd name="T16" fmla="*/ 155 w 186"/>
              <a:gd name="T17" fmla="*/ 141 h 818"/>
              <a:gd name="T18" fmla="*/ 147 w 186"/>
              <a:gd name="T19" fmla="*/ 185 h 818"/>
              <a:gd name="T20" fmla="*/ 140 w 186"/>
              <a:gd name="T21" fmla="*/ 212 h 818"/>
              <a:gd name="T22" fmla="*/ 132 w 186"/>
              <a:gd name="T23" fmla="*/ 252 h 818"/>
              <a:gd name="T24" fmla="*/ 120 w 186"/>
              <a:gd name="T25" fmla="*/ 308 h 818"/>
              <a:gd name="T26" fmla="*/ 110 w 186"/>
              <a:gd name="T27" fmla="*/ 357 h 818"/>
              <a:gd name="T28" fmla="*/ 100 w 186"/>
              <a:gd name="T29" fmla="*/ 399 h 818"/>
              <a:gd name="T30" fmla="*/ 94 w 186"/>
              <a:gd name="T31" fmla="*/ 425 h 818"/>
              <a:gd name="T32" fmla="*/ 88 w 186"/>
              <a:gd name="T33" fmla="*/ 449 h 818"/>
              <a:gd name="T34" fmla="*/ 78 w 186"/>
              <a:gd name="T35" fmla="*/ 491 h 818"/>
              <a:gd name="T36" fmla="*/ 68 w 186"/>
              <a:gd name="T37" fmla="*/ 539 h 818"/>
              <a:gd name="T38" fmla="*/ 58 w 186"/>
              <a:gd name="T39" fmla="*/ 586 h 818"/>
              <a:gd name="T40" fmla="*/ 52 w 186"/>
              <a:gd name="T41" fmla="*/ 618 h 818"/>
              <a:gd name="T42" fmla="*/ 47 w 186"/>
              <a:gd name="T43" fmla="*/ 644 h 818"/>
              <a:gd name="T44" fmla="*/ 18 w 186"/>
              <a:gd name="T45" fmla="*/ 794 h 818"/>
              <a:gd name="T46" fmla="*/ 13 w 186"/>
              <a:gd name="T47" fmla="*/ 808 h 818"/>
              <a:gd name="T48" fmla="*/ 3 w 186"/>
              <a:gd name="T49" fmla="*/ 818 h 818"/>
              <a:gd name="T50" fmla="*/ 3 w 186"/>
              <a:gd name="T51" fmla="*/ 806 h 818"/>
              <a:gd name="T52" fmla="*/ 0 w 186"/>
              <a:gd name="T53" fmla="*/ 789 h 818"/>
              <a:gd name="T54" fmla="*/ 10 w 186"/>
              <a:gd name="T55" fmla="*/ 745 h 818"/>
              <a:gd name="T56" fmla="*/ 20 w 186"/>
              <a:gd name="T57" fmla="*/ 692 h 818"/>
              <a:gd name="T58" fmla="*/ 28 w 186"/>
              <a:gd name="T59" fmla="*/ 650 h 818"/>
              <a:gd name="T60" fmla="*/ 39 w 186"/>
              <a:gd name="T61" fmla="*/ 604 h 818"/>
              <a:gd name="T62" fmla="*/ 49 w 186"/>
              <a:gd name="T63" fmla="*/ 565 h 818"/>
              <a:gd name="T64" fmla="*/ 54 w 186"/>
              <a:gd name="T65" fmla="*/ 540 h 818"/>
              <a:gd name="T66" fmla="*/ 56 w 186"/>
              <a:gd name="T67" fmla="*/ 526 h 818"/>
              <a:gd name="T68" fmla="*/ 63 w 186"/>
              <a:gd name="T69" fmla="*/ 498 h 818"/>
              <a:gd name="T70" fmla="*/ 72 w 186"/>
              <a:gd name="T71" fmla="*/ 453 h 818"/>
              <a:gd name="T72" fmla="*/ 79 w 186"/>
              <a:gd name="T73" fmla="*/ 418 h 818"/>
              <a:gd name="T74" fmla="*/ 103 w 186"/>
              <a:gd name="T75" fmla="*/ 312 h 818"/>
              <a:gd name="T76" fmla="*/ 111 w 186"/>
              <a:gd name="T77" fmla="*/ 269 h 818"/>
              <a:gd name="T78" fmla="*/ 127 w 186"/>
              <a:gd name="T79" fmla="*/ 213 h 818"/>
              <a:gd name="T80" fmla="*/ 139 w 186"/>
              <a:gd name="T81" fmla="*/ 163 h 818"/>
              <a:gd name="T82" fmla="*/ 141 w 186"/>
              <a:gd name="T83" fmla="*/ 148 h 818"/>
              <a:gd name="T84" fmla="*/ 145 w 186"/>
              <a:gd name="T85" fmla="*/ 134 h 818"/>
              <a:gd name="T86" fmla="*/ 157 w 186"/>
              <a:gd name="T87" fmla="*/ 78 h 818"/>
              <a:gd name="T88" fmla="*/ 169 w 186"/>
              <a:gd name="T89" fmla="*/ 26 h 8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86" h="818">
                <a:moveTo>
                  <a:pt x="174" y="0"/>
                </a:moveTo>
                <a:lnTo>
                  <a:pt x="175" y="0"/>
                </a:lnTo>
                <a:lnTo>
                  <a:pt x="177" y="0"/>
                </a:lnTo>
                <a:lnTo>
                  <a:pt x="180" y="0"/>
                </a:lnTo>
                <a:lnTo>
                  <a:pt x="182" y="2"/>
                </a:lnTo>
                <a:lnTo>
                  <a:pt x="184" y="2"/>
                </a:lnTo>
                <a:lnTo>
                  <a:pt x="186" y="2"/>
                </a:lnTo>
                <a:lnTo>
                  <a:pt x="186" y="2"/>
                </a:lnTo>
                <a:lnTo>
                  <a:pt x="182" y="13"/>
                </a:lnTo>
                <a:lnTo>
                  <a:pt x="180" y="25"/>
                </a:lnTo>
                <a:lnTo>
                  <a:pt x="179" y="38"/>
                </a:lnTo>
                <a:lnTo>
                  <a:pt x="176" y="49"/>
                </a:lnTo>
                <a:lnTo>
                  <a:pt x="174" y="55"/>
                </a:lnTo>
                <a:lnTo>
                  <a:pt x="171" y="66"/>
                </a:lnTo>
                <a:lnTo>
                  <a:pt x="167" y="82"/>
                </a:lnTo>
                <a:lnTo>
                  <a:pt x="164" y="100"/>
                </a:lnTo>
                <a:lnTo>
                  <a:pt x="160" y="120"/>
                </a:lnTo>
                <a:lnTo>
                  <a:pt x="155" y="141"/>
                </a:lnTo>
                <a:lnTo>
                  <a:pt x="151" y="164"/>
                </a:lnTo>
                <a:lnTo>
                  <a:pt x="147" y="185"/>
                </a:lnTo>
                <a:lnTo>
                  <a:pt x="142" y="202"/>
                </a:lnTo>
                <a:lnTo>
                  <a:pt x="140" y="212"/>
                </a:lnTo>
                <a:lnTo>
                  <a:pt x="136" y="229"/>
                </a:lnTo>
                <a:lnTo>
                  <a:pt x="132" y="252"/>
                </a:lnTo>
                <a:lnTo>
                  <a:pt x="125" y="278"/>
                </a:lnTo>
                <a:lnTo>
                  <a:pt x="120" y="308"/>
                </a:lnTo>
                <a:lnTo>
                  <a:pt x="114" y="333"/>
                </a:lnTo>
                <a:lnTo>
                  <a:pt x="110" y="357"/>
                </a:lnTo>
                <a:lnTo>
                  <a:pt x="105" y="380"/>
                </a:lnTo>
                <a:lnTo>
                  <a:pt x="100" y="399"/>
                </a:lnTo>
                <a:lnTo>
                  <a:pt x="97" y="415"/>
                </a:lnTo>
                <a:lnTo>
                  <a:pt x="94" y="425"/>
                </a:lnTo>
                <a:lnTo>
                  <a:pt x="91" y="434"/>
                </a:lnTo>
                <a:lnTo>
                  <a:pt x="88" y="449"/>
                </a:lnTo>
                <a:lnTo>
                  <a:pt x="83" y="468"/>
                </a:lnTo>
                <a:lnTo>
                  <a:pt x="78" y="491"/>
                </a:lnTo>
                <a:lnTo>
                  <a:pt x="74" y="516"/>
                </a:lnTo>
                <a:lnTo>
                  <a:pt x="68" y="539"/>
                </a:lnTo>
                <a:lnTo>
                  <a:pt x="63" y="564"/>
                </a:lnTo>
                <a:lnTo>
                  <a:pt x="58" y="586"/>
                </a:lnTo>
                <a:lnTo>
                  <a:pt x="54" y="604"/>
                </a:lnTo>
                <a:lnTo>
                  <a:pt x="52" y="618"/>
                </a:lnTo>
                <a:lnTo>
                  <a:pt x="50" y="626"/>
                </a:lnTo>
                <a:lnTo>
                  <a:pt x="47" y="644"/>
                </a:lnTo>
                <a:lnTo>
                  <a:pt x="34" y="719"/>
                </a:lnTo>
                <a:lnTo>
                  <a:pt x="18" y="794"/>
                </a:lnTo>
                <a:lnTo>
                  <a:pt x="15" y="800"/>
                </a:lnTo>
                <a:lnTo>
                  <a:pt x="13" y="808"/>
                </a:lnTo>
                <a:lnTo>
                  <a:pt x="9" y="815"/>
                </a:lnTo>
                <a:lnTo>
                  <a:pt x="3" y="818"/>
                </a:lnTo>
                <a:lnTo>
                  <a:pt x="4" y="813"/>
                </a:lnTo>
                <a:lnTo>
                  <a:pt x="3" y="806"/>
                </a:lnTo>
                <a:lnTo>
                  <a:pt x="1" y="800"/>
                </a:lnTo>
                <a:lnTo>
                  <a:pt x="0" y="789"/>
                </a:lnTo>
                <a:lnTo>
                  <a:pt x="3" y="778"/>
                </a:lnTo>
                <a:lnTo>
                  <a:pt x="10" y="745"/>
                </a:lnTo>
                <a:lnTo>
                  <a:pt x="18" y="708"/>
                </a:lnTo>
                <a:lnTo>
                  <a:pt x="20" y="692"/>
                </a:lnTo>
                <a:lnTo>
                  <a:pt x="24" y="673"/>
                </a:lnTo>
                <a:lnTo>
                  <a:pt x="28" y="650"/>
                </a:lnTo>
                <a:lnTo>
                  <a:pt x="34" y="626"/>
                </a:lnTo>
                <a:lnTo>
                  <a:pt x="39" y="604"/>
                </a:lnTo>
                <a:lnTo>
                  <a:pt x="44" y="581"/>
                </a:lnTo>
                <a:lnTo>
                  <a:pt x="49" y="565"/>
                </a:lnTo>
                <a:lnTo>
                  <a:pt x="52" y="551"/>
                </a:lnTo>
                <a:lnTo>
                  <a:pt x="54" y="540"/>
                </a:lnTo>
                <a:lnTo>
                  <a:pt x="55" y="534"/>
                </a:lnTo>
                <a:lnTo>
                  <a:pt x="56" y="526"/>
                </a:lnTo>
                <a:lnTo>
                  <a:pt x="60" y="513"/>
                </a:lnTo>
                <a:lnTo>
                  <a:pt x="63" y="498"/>
                </a:lnTo>
                <a:lnTo>
                  <a:pt x="67" y="475"/>
                </a:lnTo>
                <a:lnTo>
                  <a:pt x="72" y="453"/>
                </a:lnTo>
                <a:lnTo>
                  <a:pt x="76" y="434"/>
                </a:lnTo>
                <a:lnTo>
                  <a:pt x="79" y="418"/>
                </a:lnTo>
                <a:lnTo>
                  <a:pt x="92" y="362"/>
                </a:lnTo>
                <a:lnTo>
                  <a:pt x="103" y="312"/>
                </a:lnTo>
                <a:lnTo>
                  <a:pt x="104" y="309"/>
                </a:lnTo>
                <a:lnTo>
                  <a:pt x="111" y="269"/>
                </a:lnTo>
                <a:lnTo>
                  <a:pt x="122" y="231"/>
                </a:lnTo>
                <a:lnTo>
                  <a:pt x="127" y="213"/>
                </a:lnTo>
                <a:lnTo>
                  <a:pt x="132" y="194"/>
                </a:lnTo>
                <a:lnTo>
                  <a:pt x="139" y="163"/>
                </a:lnTo>
                <a:lnTo>
                  <a:pt x="140" y="155"/>
                </a:lnTo>
                <a:lnTo>
                  <a:pt x="141" y="148"/>
                </a:lnTo>
                <a:lnTo>
                  <a:pt x="142" y="141"/>
                </a:lnTo>
                <a:lnTo>
                  <a:pt x="145" y="134"/>
                </a:lnTo>
                <a:lnTo>
                  <a:pt x="152" y="104"/>
                </a:lnTo>
                <a:lnTo>
                  <a:pt x="157" y="78"/>
                </a:lnTo>
                <a:lnTo>
                  <a:pt x="164" y="52"/>
                </a:lnTo>
                <a:lnTo>
                  <a:pt x="169" y="26"/>
                </a:lnTo>
                <a:lnTo>
                  <a:pt x="174" y="0"/>
                </a:lnTo>
                <a:close/>
              </a:path>
            </a:pathLst>
          </a:custGeom>
          <a:grpFill/>
          <a:ln w="0">
            <a:noFill/>
            <a:prstDash val="solid"/>
            <a:round/>
            <a:headEnd/>
            <a:tailEnd/>
          </a:ln>
        </xdr:spPr>
      </xdr:sp>
      <xdr:sp macro="" textlink="">
        <xdr:nvSpPr>
          <xdr:cNvPr id="58" name="Freeform 55">
            <a:extLst>
              <a:ext uri="{FF2B5EF4-FFF2-40B4-BE49-F238E27FC236}">
                <a16:creationId xmlns:a16="http://schemas.microsoft.com/office/drawing/2014/main" id="{00000000-0008-0000-0000-00003A000000}"/>
              </a:ext>
            </a:extLst>
          </xdr:cNvPr>
          <xdr:cNvSpPr>
            <a:spLocks/>
          </xdr:cNvSpPr>
        </xdr:nvSpPr>
        <xdr:spPr bwMode="auto">
          <a:xfrm>
            <a:off x="692" y="403"/>
            <a:ext cx="11" cy="347"/>
          </a:xfrm>
          <a:custGeom>
            <a:avLst/>
            <a:gdLst>
              <a:gd name="T0" fmla="*/ 76 w 77"/>
              <a:gd name="T1" fmla="*/ 2 h 2775"/>
              <a:gd name="T2" fmla="*/ 75 w 77"/>
              <a:gd name="T3" fmla="*/ 10 h 2775"/>
              <a:gd name="T4" fmla="*/ 73 w 77"/>
              <a:gd name="T5" fmla="*/ 30 h 2775"/>
              <a:gd name="T6" fmla="*/ 71 w 77"/>
              <a:gd name="T7" fmla="*/ 53 h 2775"/>
              <a:gd name="T8" fmla="*/ 70 w 77"/>
              <a:gd name="T9" fmla="*/ 66 h 2775"/>
              <a:gd name="T10" fmla="*/ 67 w 77"/>
              <a:gd name="T11" fmla="*/ 116 h 2775"/>
              <a:gd name="T12" fmla="*/ 67 w 77"/>
              <a:gd name="T13" fmla="*/ 220 h 2775"/>
              <a:gd name="T14" fmla="*/ 55 w 77"/>
              <a:gd name="T15" fmla="*/ 357 h 2775"/>
              <a:gd name="T16" fmla="*/ 49 w 77"/>
              <a:gd name="T17" fmla="*/ 504 h 2775"/>
              <a:gd name="T18" fmla="*/ 51 w 77"/>
              <a:gd name="T19" fmla="*/ 604 h 2775"/>
              <a:gd name="T20" fmla="*/ 49 w 77"/>
              <a:gd name="T21" fmla="*/ 719 h 2775"/>
              <a:gd name="T22" fmla="*/ 49 w 77"/>
              <a:gd name="T23" fmla="*/ 778 h 2775"/>
              <a:gd name="T24" fmla="*/ 49 w 77"/>
              <a:gd name="T25" fmla="*/ 829 h 2775"/>
              <a:gd name="T26" fmla="*/ 49 w 77"/>
              <a:gd name="T27" fmla="*/ 891 h 2775"/>
              <a:gd name="T28" fmla="*/ 54 w 77"/>
              <a:gd name="T29" fmla="*/ 976 h 2775"/>
              <a:gd name="T30" fmla="*/ 55 w 77"/>
              <a:gd name="T31" fmla="*/ 1045 h 2775"/>
              <a:gd name="T32" fmla="*/ 61 w 77"/>
              <a:gd name="T33" fmla="*/ 1175 h 2775"/>
              <a:gd name="T34" fmla="*/ 65 w 77"/>
              <a:gd name="T35" fmla="*/ 1308 h 2775"/>
              <a:gd name="T36" fmla="*/ 65 w 77"/>
              <a:gd name="T37" fmla="*/ 1448 h 2775"/>
              <a:gd name="T38" fmla="*/ 58 w 77"/>
              <a:gd name="T39" fmla="*/ 1602 h 2775"/>
              <a:gd name="T40" fmla="*/ 58 w 77"/>
              <a:gd name="T41" fmla="*/ 1696 h 2775"/>
              <a:gd name="T42" fmla="*/ 58 w 77"/>
              <a:gd name="T43" fmla="*/ 1878 h 2775"/>
              <a:gd name="T44" fmla="*/ 58 w 77"/>
              <a:gd name="T45" fmla="*/ 2105 h 2775"/>
              <a:gd name="T46" fmla="*/ 58 w 77"/>
              <a:gd name="T47" fmla="*/ 2337 h 2775"/>
              <a:gd name="T48" fmla="*/ 58 w 77"/>
              <a:gd name="T49" fmla="*/ 2535 h 2775"/>
              <a:gd name="T50" fmla="*/ 58 w 77"/>
              <a:gd name="T51" fmla="*/ 2654 h 2775"/>
              <a:gd name="T52" fmla="*/ 58 w 77"/>
              <a:gd name="T53" fmla="*/ 2684 h 2775"/>
              <a:gd name="T54" fmla="*/ 58 w 77"/>
              <a:gd name="T55" fmla="*/ 2726 h 2775"/>
              <a:gd name="T56" fmla="*/ 47 w 77"/>
              <a:gd name="T57" fmla="*/ 2738 h 2775"/>
              <a:gd name="T58" fmla="*/ 39 w 77"/>
              <a:gd name="T59" fmla="*/ 2737 h 2775"/>
              <a:gd name="T60" fmla="*/ 39 w 77"/>
              <a:gd name="T61" fmla="*/ 2745 h 2775"/>
              <a:gd name="T62" fmla="*/ 21 w 77"/>
              <a:gd name="T63" fmla="*/ 2761 h 2775"/>
              <a:gd name="T64" fmla="*/ 15 w 77"/>
              <a:gd name="T65" fmla="*/ 2765 h 2775"/>
              <a:gd name="T66" fmla="*/ 15 w 77"/>
              <a:gd name="T67" fmla="*/ 2773 h 2775"/>
              <a:gd name="T68" fmla="*/ 2 w 77"/>
              <a:gd name="T69" fmla="*/ 2774 h 2775"/>
              <a:gd name="T70" fmla="*/ 1 w 77"/>
              <a:gd name="T71" fmla="*/ 2754 h 2775"/>
              <a:gd name="T72" fmla="*/ 9 w 77"/>
              <a:gd name="T73" fmla="*/ 2721 h 2775"/>
              <a:gd name="T74" fmla="*/ 12 w 77"/>
              <a:gd name="T75" fmla="*/ 2647 h 2775"/>
              <a:gd name="T76" fmla="*/ 15 w 77"/>
              <a:gd name="T77" fmla="*/ 2476 h 2775"/>
              <a:gd name="T78" fmla="*/ 19 w 77"/>
              <a:gd name="T79" fmla="*/ 2250 h 2775"/>
              <a:gd name="T80" fmla="*/ 21 w 77"/>
              <a:gd name="T81" fmla="*/ 2008 h 2775"/>
              <a:gd name="T82" fmla="*/ 24 w 77"/>
              <a:gd name="T83" fmla="*/ 1791 h 2775"/>
              <a:gd name="T84" fmla="*/ 26 w 77"/>
              <a:gd name="T85" fmla="*/ 1641 h 2775"/>
              <a:gd name="T86" fmla="*/ 31 w 77"/>
              <a:gd name="T87" fmla="*/ 1556 h 2775"/>
              <a:gd name="T88" fmla="*/ 31 w 77"/>
              <a:gd name="T89" fmla="*/ 1449 h 2775"/>
              <a:gd name="T90" fmla="*/ 35 w 77"/>
              <a:gd name="T91" fmla="*/ 1386 h 2775"/>
              <a:gd name="T92" fmla="*/ 38 w 77"/>
              <a:gd name="T93" fmla="*/ 1304 h 2775"/>
              <a:gd name="T94" fmla="*/ 39 w 77"/>
              <a:gd name="T95" fmla="*/ 1194 h 2775"/>
              <a:gd name="T96" fmla="*/ 40 w 77"/>
              <a:gd name="T97" fmla="*/ 1067 h 2775"/>
              <a:gd name="T98" fmla="*/ 30 w 77"/>
              <a:gd name="T99" fmla="*/ 922 h 2775"/>
              <a:gd name="T100" fmla="*/ 33 w 77"/>
              <a:gd name="T101" fmla="*/ 694 h 2775"/>
              <a:gd name="T102" fmla="*/ 34 w 77"/>
              <a:gd name="T103" fmla="*/ 574 h 2775"/>
              <a:gd name="T104" fmla="*/ 35 w 77"/>
              <a:gd name="T105" fmla="*/ 415 h 2775"/>
              <a:gd name="T106" fmla="*/ 43 w 77"/>
              <a:gd name="T107" fmla="*/ 260 h 2775"/>
              <a:gd name="T108" fmla="*/ 44 w 77"/>
              <a:gd name="T109" fmla="*/ 134 h 2775"/>
              <a:gd name="T110" fmla="*/ 53 w 77"/>
              <a:gd name="T111" fmla="*/ 35 h 2775"/>
              <a:gd name="T112" fmla="*/ 57 w 77"/>
              <a:gd name="T113" fmla="*/ 10 h 2775"/>
              <a:gd name="T114" fmla="*/ 67 w 77"/>
              <a:gd name="T115" fmla="*/ 3 h 2775"/>
              <a:gd name="T116" fmla="*/ 76 w 77"/>
              <a:gd name="T117" fmla="*/ 0 h 27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7" h="2775">
                <a:moveTo>
                  <a:pt x="76" y="0"/>
                </a:moveTo>
                <a:lnTo>
                  <a:pt x="77" y="0"/>
                </a:lnTo>
                <a:lnTo>
                  <a:pt x="77" y="1"/>
                </a:lnTo>
                <a:lnTo>
                  <a:pt x="76" y="2"/>
                </a:lnTo>
                <a:lnTo>
                  <a:pt x="76" y="3"/>
                </a:lnTo>
                <a:lnTo>
                  <a:pt x="75" y="4"/>
                </a:lnTo>
                <a:lnTo>
                  <a:pt x="75" y="8"/>
                </a:lnTo>
                <a:lnTo>
                  <a:pt x="75" y="10"/>
                </a:lnTo>
                <a:lnTo>
                  <a:pt x="76" y="12"/>
                </a:lnTo>
                <a:lnTo>
                  <a:pt x="75" y="14"/>
                </a:lnTo>
                <a:lnTo>
                  <a:pt x="75" y="22"/>
                </a:lnTo>
                <a:lnTo>
                  <a:pt x="73" y="30"/>
                </a:lnTo>
                <a:lnTo>
                  <a:pt x="73" y="36"/>
                </a:lnTo>
                <a:lnTo>
                  <a:pt x="73" y="43"/>
                </a:lnTo>
                <a:lnTo>
                  <a:pt x="72" y="48"/>
                </a:lnTo>
                <a:lnTo>
                  <a:pt x="71" y="53"/>
                </a:lnTo>
                <a:lnTo>
                  <a:pt x="70" y="57"/>
                </a:lnTo>
                <a:lnTo>
                  <a:pt x="70" y="62"/>
                </a:lnTo>
                <a:lnTo>
                  <a:pt x="70" y="64"/>
                </a:lnTo>
                <a:lnTo>
                  <a:pt x="70" y="66"/>
                </a:lnTo>
                <a:lnTo>
                  <a:pt x="70" y="71"/>
                </a:lnTo>
                <a:lnTo>
                  <a:pt x="69" y="77"/>
                </a:lnTo>
                <a:lnTo>
                  <a:pt x="69" y="86"/>
                </a:lnTo>
                <a:lnTo>
                  <a:pt x="67" y="116"/>
                </a:lnTo>
                <a:lnTo>
                  <a:pt x="66" y="157"/>
                </a:lnTo>
                <a:lnTo>
                  <a:pt x="66" y="197"/>
                </a:lnTo>
                <a:lnTo>
                  <a:pt x="66" y="211"/>
                </a:lnTo>
                <a:lnTo>
                  <a:pt x="67" y="220"/>
                </a:lnTo>
                <a:lnTo>
                  <a:pt x="66" y="257"/>
                </a:lnTo>
                <a:lnTo>
                  <a:pt x="63" y="293"/>
                </a:lnTo>
                <a:lnTo>
                  <a:pt x="58" y="330"/>
                </a:lnTo>
                <a:lnTo>
                  <a:pt x="55" y="357"/>
                </a:lnTo>
                <a:lnTo>
                  <a:pt x="53" y="385"/>
                </a:lnTo>
                <a:lnTo>
                  <a:pt x="50" y="432"/>
                </a:lnTo>
                <a:lnTo>
                  <a:pt x="48" y="467"/>
                </a:lnTo>
                <a:lnTo>
                  <a:pt x="49" y="504"/>
                </a:lnTo>
                <a:lnTo>
                  <a:pt x="49" y="535"/>
                </a:lnTo>
                <a:lnTo>
                  <a:pt x="48" y="567"/>
                </a:lnTo>
                <a:lnTo>
                  <a:pt x="48" y="577"/>
                </a:lnTo>
                <a:lnTo>
                  <a:pt x="51" y="604"/>
                </a:lnTo>
                <a:lnTo>
                  <a:pt x="54" y="630"/>
                </a:lnTo>
                <a:lnTo>
                  <a:pt x="54" y="636"/>
                </a:lnTo>
                <a:lnTo>
                  <a:pt x="50" y="699"/>
                </a:lnTo>
                <a:lnTo>
                  <a:pt x="49" y="719"/>
                </a:lnTo>
                <a:lnTo>
                  <a:pt x="49" y="729"/>
                </a:lnTo>
                <a:lnTo>
                  <a:pt x="48" y="743"/>
                </a:lnTo>
                <a:lnTo>
                  <a:pt x="49" y="760"/>
                </a:lnTo>
                <a:lnTo>
                  <a:pt x="49" y="778"/>
                </a:lnTo>
                <a:lnTo>
                  <a:pt x="49" y="794"/>
                </a:lnTo>
                <a:lnTo>
                  <a:pt x="49" y="809"/>
                </a:lnTo>
                <a:lnTo>
                  <a:pt x="49" y="821"/>
                </a:lnTo>
                <a:lnTo>
                  <a:pt x="49" y="829"/>
                </a:lnTo>
                <a:lnTo>
                  <a:pt x="48" y="839"/>
                </a:lnTo>
                <a:lnTo>
                  <a:pt x="48" y="853"/>
                </a:lnTo>
                <a:lnTo>
                  <a:pt x="49" y="870"/>
                </a:lnTo>
                <a:lnTo>
                  <a:pt x="49" y="891"/>
                </a:lnTo>
                <a:lnTo>
                  <a:pt x="50" y="914"/>
                </a:lnTo>
                <a:lnTo>
                  <a:pt x="52" y="937"/>
                </a:lnTo>
                <a:lnTo>
                  <a:pt x="53" y="958"/>
                </a:lnTo>
                <a:lnTo>
                  <a:pt x="54" y="976"/>
                </a:lnTo>
                <a:lnTo>
                  <a:pt x="55" y="990"/>
                </a:lnTo>
                <a:lnTo>
                  <a:pt x="55" y="997"/>
                </a:lnTo>
                <a:lnTo>
                  <a:pt x="56" y="1005"/>
                </a:lnTo>
                <a:lnTo>
                  <a:pt x="55" y="1045"/>
                </a:lnTo>
                <a:lnTo>
                  <a:pt x="54" y="1084"/>
                </a:lnTo>
                <a:lnTo>
                  <a:pt x="55" y="1100"/>
                </a:lnTo>
                <a:lnTo>
                  <a:pt x="58" y="1137"/>
                </a:lnTo>
                <a:lnTo>
                  <a:pt x="61" y="1175"/>
                </a:lnTo>
                <a:lnTo>
                  <a:pt x="62" y="1231"/>
                </a:lnTo>
                <a:lnTo>
                  <a:pt x="63" y="1269"/>
                </a:lnTo>
                <a:lnTo>
                  <a:pt x="63" y="1273"/>
                </a:lnTo>
                <a:lnTo>
                  <a:pt x="65" y="1308"/>
                </a:lnTo>
                <a:lnTo>
                  <a:pt x="67" y="1342"/>
                </a:lnTo>
                <a:lnTo>
                  <a:pt x="67" y="1345"/>
                </a:lnTo>
                <a:lnTo>
                  <a:pt x="67" y="1397"/>
                </a:lnTo>
                <a:lnTo>
                  <a:pt x="65" y="1448"/>
                </a:lnTo>
                <a:lnTo>
                  <a:pt x="62" y="1500"/>
                </a:lnTo>
                <a:lnTo>
                  <a:pt x="58" y="1556"/>
                </a:lnTo>
                <a:lnTo>
                  <a:pt x="58" y="1596"/>
                </a:lnTo>
                <a:lnTo>
                  <a:pt x="58" y="1602"/>
                </a:lnTo>
                <a:lnTo>
                  <a:pt x="58" y="1615"/>
                </a:lnTo>
                <a:lnTo>
                  <a:pt x="58" y="1635"/>
                </a:lnTo>
                <a:lnTo>
                  <a:pt x="58" y="1663"/>
                </a:lnTo>
                <a:lnTo>
                  <a:pt x="58" y="1696"/>
                </a:lnTo>
                <a:lnTo>
                  <a:pt x="58" y="1735"/>
                </a:lnTo>
                <a:lnTo>
                  <a:pt x="58" y="1779"/>
                </a:lnTo>
                <a:lnTo>
                  <a:pt x="58" y="1826"/>
                </a:lnTo>
                <a:lnTo>
                  <a:pt x="58" y="1878"/>
                </a:lnTo>
                <a:lnTo>
                  <a:pt x="58" y="1933"/>
                </a:lnTo>
                <a:lnTo>
                  <a:pt x="58" y="1988"/>
                </a:lnTo>
                <a:lnTo>
                  <a:pt x="58" y="2047"/>
                </a:lnTo>
                <a:lnTo>
                  <a:pt x="58" y="2105"/>
                </a:lnTo>
                <a:lnTo>
                  <a:pt x="58" y="2164"/>
                </a:lnTo>
                <a:lnTo>
                  <a:pt x="58" y="2223"/>
                </a:lnTo>
                <a:lnTo>
                  <a:pt x="58" y="2282"/>
                </a:lnTo>
                <a:lnTo>
                  <a:pt x="58" y="2337"/>
                </a:lnTo>
                <a:lnTo>
                  <a:pt x="58" y="2391"/>
                </a:lnTo>
                <a:lnTo>
                  <a:pt x="58" y="2443"/>
                </a:lnTo>
                <a:lnTo>
                  <a:pt x="58" y="2491"/>
                </a:lnTo>
                <a:lnTo>
                  <a:pt x="58" y="2535"/>
                </a:lnTo>
                <a:lnTo>
                  <a:pt x="58" y="2573"/>
                </a:lnTo>
                <a:lnTo>
                  <a:pt x="58" y="2607"/>
                </a:lnTo>
                <a:lnTo>
                  <a:pt x="58" y="2634"/>
                </a:lnTo>
                <a:lnTo>
                  <a:pt x="58" y="2654"/>
                </a:lnTo>
                <a:lnTo>
                  <a:pt x="58" y="2668"/>
                </a:lnTo>
                <a:lnTo>
                  <a:pt x="58" y="2674"/>
                </a:lnTo>
                <a:lnTo>
                  <a:pt x="58" y="2678"/>
                </a:lnTo>
                <a:lnTo>
                  <a:pt x="58" y="2684"/>
                </a:lnTo>
                <a:lnTo>
                  <a:pt x="58" y="2693"/>
                </a:lnTo>
                <a:lnTo>
                  <a:pt x="59" y="2703"/>
                </a:lnTo>
                <a:lnTo>
                  <a:pt x="59" y="2714"/>
                </a:lnTo>
                <a:lnTo>
                  <a:pt x="58" y="2726"/>
                </a:lnTo>
                <a:lnTo>
                  <a:pt x="57" y="2735"/>
                </a:lnTo>
                <a:lnTo>
                  <a:pt x="54" y="2741"/>
                </a:lnTo>
                <a:lnTo>
                  <a:pt x="51" y="2739"/>
                </a:lnTo>
                <a:lnTo>
                  <a:pt x="47" y="2738"/>
                </a:lnTo>
                <a:lnTo>
                  <a:pt x="43" y="2736"/>
                </a:lnTo>
                <a:lnTo>
                  <a:pt x="40" y="2735"/>
                </a:lnTo>
                <a:lnTo>
                  <a:pt x="38" y="2737"/>
                </a:lnTo>
                <a:lnTo>
                  <a:pt x="39" y="2737"/>
                </a:lnTo>
                <a:lnTo>
                  <a:pt x="40" y="2738"/>
                </a:lnTo>
                <a:lnTo>
                  <a:pt x="40" y="2740"/>
                </a:lnTo>
                <a:lnTo>
                  <a:pt x="40" y="2741"/>
                </a:lnTo>
                <a:lnTo>
                  <a:pt x="39" y="2745"/>
                </a:lnTo>
                <a:lnTo>
                  <a:pt x="35" y="2750"/>
                </a:lnTo>
                <a:lnTo>
                  <a:pt x="29" y="2756"/>
                </a:lnTo>
                <a:lnTo>
                  <a:pt x="24" y="2760"/>
                </a:lnTo>
                <a:lnTo>
                  <a:pt x="21" y="2761"/>
                </a:lnTo>
                <a:lnTo>
                  <a:pt x="20" y="2760"/>
                </a:lnTo>
                <a:lnTo>
                  <a:pt x="19" y="2761"/>
                </a:lnTo>
                <a:lnTo>
                  <a:pt x="16" y="2763"/>
                </a:lnTo>
                <a:lnTo>
                  <a:pt x="15" y="2765"/>
                </a:lnTo>
                <a:lnTo>
                  <a:pt x="14" y="2766"/>
                </a:lnTo>
                <a:lnTo>
                  <a:pt x="13" y="2769"/>
                </a:lnTo>
                <a:lnTo>
                  <a:pt x="14" y="2771"/>
                </a:lnTo>
                <a:lnTo>
                  <a:pt x="15" y="2773"/>
                </a:lnTo>
                <a:lnTo>
                  <a:pt x="11" y="2775"/>
                </a:lnTo>
                <a:lnTo>
                  <a:pt x="8" y="2775"/>
                </a:lnTo>
                <a:lnTo>
                  <a:pt x="5" y="2775"/>
                </a:lnTo>
                <a:lnTo>
                  <a:pt x="2" y="2774"/>
                </a:lnTo>
                <a:lnTo>
                  <a:pt x="1" y="2772"/>
                </a:lnTo>
                <a:lnTo>
                  <a:pt x="0" y="2769"/>
                </a:lnTo>
                <a:lnTo>
                  <a:pt x="0" y="2765"/>
                </a:lnTo>
                <a:lnTo>
                  <a:pt x="1" y="2754"/>
                </a:lnTo>
                <a:lnTo>
                  <a:pt x="4" y="2741"/>
                </a:lnTo>
                <a:lnTo>
                  <a:pt x="7" y="2730"/>
                </a:lnTo>
                <a:lnTo>
                  <a:pt x="9" y="2722"/>
                </a:lnTo>
                <a:lnTo>
                  <a:pt x="9" y="2721"/>
                </a:lnTo>
                <a:lnTo>
                  <a:pt x="10" y="2714"/>
                </a:lnTo>
                <a:lnTo>
                  <a:pt x="11" y="2699"/>
                </a:lnTo>
                <a:lnTo>
                  <a:pt x="12" y="2676"/>
                </a:lnTo>
                <a:lnTo>
                  <a:pt x="12" y="2647"/>
                </a:lnTo>
                <a:lnTo>
                  <a:pt x="13" y="2612"/>
                </a:lnTo>
                <a:lnTo>
                  <a:pt x="14" y="2571"/>
                </a:lnTo>
                <a:lnTo>
                  <a:pt x="14" y="2526"/>
                </a:lnTo>
                <a:lnTo>
                  <a:pt x="15" y="2476"/>
                </a:lnTo>
                <a:lnTo>
                  <a:pt x="16" y="2423"/>
                </a:lnTo>
                <a:lnTo>
                  <a:pt x="17" y="2368"/>
                </a:lnTo>
                <a:lnTo>
                  <a:pt x="17" y="2310"/>
                </a:lnTo>
                <a:lnTo>
                  <a:pt x="19" y="2250"/>
                </a:lnTo>
                <a:lnTo>
                  <a:pt x="20" y="2189"/>
                </a:lnTo>
                <a:lnTo>
                  <a:pt x="20" y="2128"/>
                </a:lnTo>
                <a:lnTo>
                  <a:pt x="21" y="2068"/>
                </a:lnTo>
                <a:lnTo>
                  <a:pt x="21" y="2008"/>
                </a:lnTo>
                <a:lnTo>
                  <a:pt x="22" y="1950"/>
                </a:lnTo>
                <a:lnTo>
                  <a:pt x="23" y="1894"/>
                </a:lnTo>
                <a:lnTo>
                  <a:pt x="23" y="1841"/>
                </a:lnTo>
                <a:lnTo>
                  <a:pt x="24" y="1791"/>
                </a:lnTo>
                <a:lnTo>
                  <a:pt x="24" y="1746"/>
                </a:lnTo>
                <a:lnTo>
                  <a:pt x="25" y="1706"/>
                </a:lnTo>
                <a:lnTo>
                  <a:pt x="26" y="1671"/>
                </a:lnTo>
                <a:lnTo>
                  <a:pt x="26" y="1641"/>
                </a:lnTo>
                <a:lnTo>
                  <a:pt x="27" y="1619"/>
                </a:lnTo>
                <a:lnTo>
                  <a:pt x="27" y="1603"/>
                </a:lnTo>
                <a:lnTo>
                  <a:pt x="28" y="1596"/>
                </a:lnTo>
                <a:lnTo>
                  <a:pt x="31" y="1556"/>
                </a:lnTo>
                <a:lnTo>
                  <a:pt x="34" y="1517"/>
                </a:lnTo>
                <a:lnTo>
                  <a:pt x="33" y="1480"/>
                </a:lnTo>
                <a:lnTo>
                  <a:pt x="31" y="1450"/>
                </a:lnTo>
                <a:lnTo>
                  <a:pt x="31" y="1449"/>
                </a:lnTo>
                <a:lnTo>
                  <a:pt x="33" y="1422"/>
                </a:lnTo>
                <a:lnTo>
                  <a:pt x="35" y="1395"/>
                </a:lnTo>
                <a:lnTo>
                  <a:pt x="35" y="1391"/>
                </a:lnTo>
                <a:lnTo>
                  <a:pt x="35" y="1386"/>
                </a:lnTo>
                <a:lnTo>
                  <a:pt x="35" y="1363"/>
                </a:lnTo>
                <a:lnTo>
                  <a:pt x="36" y="1342"/>
                </a:lnTo>
                <a:lnTo>
                  <a:pt x="38" y="1324"/>
                </a:lnTo>
                <a:lnTo>
                  <a:pt x="38" y="1304"/>
                </a:lnTo>
                <a:lnTo>
                  <a:pt x="39" y="1266"/>
                </a:lnTo>
                <a:lnTo>
                  <a:pt x="40" y="1238"/>
                </a:lnTo>
                <a:lnTo>
                  <a:pt x="40" y="1212"/>
                </a:lnTo>
                <a:lnTo>
                  <a:pt x="39" y="1194"/>
                </a:lnTo>
                <a:lnTo>
                  <a:pt x="38" y="1173"/>
                </a:lnTo>
                <a:lnTo>
                  <a:pt x="39" y="1121"/>
                </a:lnTo>
                <a:lnTo>
                  <a:pt x="40" y="1094"/>
                </a:lnTo>
                <a:lnTo>
                  <a:pt x="40" y="1067"/>
                </a:lnTo>
                <a:lnTo>
                  <a:pt x="39" y="1057"/>
                </a:lnTo>
                <a:lnTo>
                  <a:pt x="36" y="1013"/>
                </a:lnTo>
                <a:lnTo>
                  <a:pt x="31" y="949"/>
                </a:lnTo>
                <a:lnTo>
                  <a:pt x="30" y="922"/>
                </a:lnTo>
                <a:lnTo>
                  <a:pt x="31" y="901"/>
                </a:lnTo>
                <a:lnTo>
                  <a:pt x="34" y="814"/>
                </a:lnTo>
                <a:lnTo>
                  <a:pt x="33" y="726"/>
                </a:lnTo>
                <a:lnTo>
                  <a:pt x="33" y="694"/>
                </a:lnTo>
                <a:lnTo>
                  <a:pt x="35" y="663"/>
                </a:lnTo>
                <a:lnTo>
                  <a:pt x="37" y="621"/>
                </a:lnTo>
                <a:lnTo>
                  <a:pt x="37" y="609"/>
                </a:lnTo>
                <a:lnTo>
                  <a:pt x="34" y="574"/>
                </a:lnTo>
                <a:lnTo>
                  <a:pt x="31" y="540"/>
                </a:lnTo>
                <a:lnTo>
                  <a:pt x="31" y="524"/>
                </a:lnTo>
                <a:lnTo>
                  <a:pt x="33" y="469"/>
                </a:lnTo>
                <a:lnTo>
                  <a:pt x="35" y="415"/>
                </a:lnTo>
                <a:lnTo>
                  <a:pt x="38" y="361"/>
                </a:lnTo>
                <a:lnTo>
                  <a:pt x="40" y="315"/>
                </a:lnTo>
                <a:lnTo>
                  <a:pt x="41" y="287"/>
                </a:lnTo>
                <a:lnTo>
                  <a:pt x="43" y="260"/>
                </a:lnTo>
                <a:lnTo>
                  <a:pt x="48" y="220"/>
                </a:lnTo>
                <a:lnTo>
                  <a:pt x="48" y="177"/>
                </a:lnTo>
                <a:lnTo>
                  <a:pt x="47" y="153"/>
                </a:lnTo>
                <a:lnTo>
                  <a:pt x="44" y="134"/>
                </a:lnTo>
                <a:lnTo>
                  <a:pt x="45" y="101"/>
                </a:lnTo>
                <a:lnTo>
                  <a:pt x="49" y="67"/>
                </a:lnTo>
                <a:lnTo>
                  <a:pt x="53" y="36"/>
                </a:lnTo>
                <a:lnTo>
                  <a:pt x="53" y="35"/>
                </a:lnTo>
                <a:lnTo>
                  <a:pt x="54" y="30"/>
                </a:lnTo>
                <a:lnTo>
                  <a:pt x="54" y="23"/>
                </a:lnTo>
                <a:lnTo>
                  <a:pt x="55" y="17"/>
                </a:lnTo>
                <a:lnTo>
                  <a:pt x="57" y="10"/>
                </a:lnTo>
                <a:lnTo>
                  <a:pt x="62" y="5"/>
                </a:lnTo>
                <a:lnTo>
                  <a:pt x="63" y="5"/>
                </a:lnTo>
                <a:lnTo>
                  <a:pt x="64" y="4"/>
                </a:lnTo>
                <a:lnTo>
                  <a:pt x="67" y="3"/>
                </a:lnTo>
                <a:lnTo>
                  <a:pt x="69" y="2"/>
                </a:lnTo>
                <a:lnTo>
                  <a:pt x="72" y="1"/>
                </a:lnTo>
                <a:lnTo>
                  <a:pt x="75" y="0"/>
                </a:lnTo>
                <a:lnTo>
                  <a:pt x="76" y="0"/>
                </a:lnTo>
                <a:close/>
              </a:path>
            </a:pathLst>
          </a:custGeom>
          <a:grpFill/>
          <a:ln w="0">
            <a:noFill/>
            <a:prstDash val="solid"/>
            <a:round/>
            <a:headEnd/>
            <a:tailEnd/>
          </a:ln>
        </xdr:spPr>
      </xdr:sp>
      <xdr:sp macro="" textlink="">
        <xdr:nvSpPr>
          <xdr:cNvPr id="59" name="Freeform 56">
            <a:extLst>
              <a:ext uri="{FF2B5EF4-FFF2-40B4-BE49-F238E27FC236}">
                <a16:creationId xmlns:a16="http://schemas.microsoft.com/office/drawing/2014/main" id="{00000000-0008-0000-0000-00003B000000}"/>
              </a:ext>
            </a:extLst>
          </xdr:cNvPr>
          <xdr:cNvSpPr>
            <a:spLocks/>
          </xdr:cNvSpPr>
        </xdr:nvSpPr>
        <xdr:spPr bwMode="auto">
          <a:xfrm>
            <a:off x="677" y="324"/>
            <a:ext cx="10" cy="4"/>
          </a:xfrm>
          <a:custGeom>
            <a:avLst/>
            <a:gdLst>
              <a:gd name="T0" fmla="*/ 19 w 71"/>
              <a:gd name="T1" fmla="*/ 0 h 36"/>
              <a:gd name="T2" fmla="*/ 31 w 71"/>
              <a:gd name="T3" fmla="*/ 1 h 36"/>
              <a:gd name="T4" fmla="*/ 42 w 71"/>
              <a:gd name="T5" fmla="*/ 4 h 36"/>
              <a:gd name="T6" fmla="*/ 52 w 71"/>
              <a:gd name="T7" fmla="*/ 9 h 36"/>
              <a:gd name="T8" fmla="*/ 60 w 71"/>
              <a:gd name="T9" fmla="*/ 17 h 36"/>
              <a:gd name="T10" fmla="*/ 64 w 71"/>
              <a:gd name="T11" fmla="*/ 20 h 36"/>
              <a:gd name="T12" fmla="*/ 66 w 71"/>
              <a:gd name="T13" fmla="*/ 24 h 36"/>
              <a:gd name="T14" fmla="*/ 68 w 71"/>
              <a:gd name="T15" fmla="*/ 27 h 36"/>
              <a:gd name="T16" fmla="*/ 69 w 71"/>
              <a:gd name="T17" fmla="*/ 28 h 36"/>
              <a:gd name="T18" fmla="*/ 69 w 71"/>
              <a:gd name="T19" fmla="*/ 30 h 36"/>
              <a:gd name="T20" fmla="*/ 70 w 71"/>
              <a:gd name="T21" fmla="*/ 34 h 36"/>
              <a:gd name="T22" fmla="*/ 70 w 71"/>
              <a:gd name="T23" fmla="*/ 36 h 36"/>
              <a:gd name="T24" fmla="*/ 71 w 71"/>
              <a:gd name="T25" fmla="*/ 36 h 36"/>
              <a:gd name="T26" fmla="*/ 51 w 71"/>
              <a:gd name="T27" fmla="*/ 33 h 36"/>
              <a:gd name="T28" fmla="*/ 31 w 71"/>
              <a:gd name="T29" fmla="*/ 25 h 36"/>
              <a:gd name="T30" fmla="*/ 21 w 71"/>
              <a:gd name="T31" fmla="*/ 19 h 36"/>
              <a:gd name="T32" fmla="*/ 11 w 71"/>
              <a:gd name="T33" fmla="*/ 12 h 36"/>
              <a:gd name="T34" fmla="*/ 9 w 71"/>
              <a:gd name="T35" fmla="*/ 10 h 36"/>
              <a:gd name="T36" fmla="*/ 8 w 71"/>
              <a:gd name="T37" fmla="*/ 8 h 36"/>
              <a:gd name="T38" fmla="*/ 5 w 71"/>
              <a:gd name="T39" fmla="*/ 5 h 36"/>
              <a:gd name="T40" fmla="*/ 3 w 71"/>
              <a:gd name="T41" fmla="*/ 3 h 36"/>
              <a:gd name="T42" fmla="*/ 0 w 71"/>
              <a:gd name="T43" fmla="*/ 2 h 36"/>
              <a:gd name="T44" fmla="*/ 5 w 71"/>
              <a:gd name="T45" fmla="*/ 0 h 36"/>
              <a:gd name="T46" fmla="*/ 13 w 71"/>
              <a:gd name="T47" fmla="*/ 0 h 36"/>
              <a:gd name="T48" fmla="*/ 19 w 71"/>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71" h="36">
                <a:moveTo>
                  <a:pt x="19" y="0"/>
                </a:moveTo>
                <a:lnTo>
                  <a:pt x="31" y="1"/>
                </a:lnTo>
                <a:lnTo>
                  <a:pt x="42" y="4"/>
                </a:lnTo>
                <a:lnTo>
                  <a:pt x="52" y="9"/>
                </a:lnTo>
                <a:lnTo>
                  <a:pt x="60" y="17"/>
                </a:lnTo>
                <a:lnTo>
                  <a:pt x="64" y="20"/>
                </a:lnTo>
                <a:lnTo>
                  <a:pt x="66" y="24"/>
                </a:lnTo>
                <a:lnTo>
                  <a:pt x="68" y="27"/>
                </a:lnTo>
                <a:lnTo>
                  <a:pt x="69" y="28"/>
                </a:lnTo>
                <a:lnTo>
                  <a:pt x="69" y="30"/>
                </a:lnTo>
                <a:lnTo>
                  <a:pt x="70" y="34"/>
                </a:lnTo>
                <a:lnTo>
                  <a:pt x="70" y="36"/>
                </a:lnTo>
                <a:lnTo>
                  <a:pt x="71" y="36"/>
                </a:lnTo>
                <a:lnTo>
                  <a:pt x="51" y="33"/>
                </a:lnTo>
                <a:lnTo>
                  <a:pt x="31" y="25"/>
                </a:lnTo>
                <a:lnTo>
                  <a:pt x="21" y="19"/>
                </a:lnTo>
                <a:lnTo>
                  <a:pt x="11" y="12"/>
                </a:lnTo>
                <a:lnTo>
                  <a:pt x="9" y="10"/>
                </a:lnTo>
                <a:lnTo>
                  <a:pt x="8" y="8"/>
                </a:lnTo>
                <a:lnTo>
                  <a:pt x="5" y="5"/>
                </a:lnTo>
                <a:lnTo>
                  <a:pt x="3" y="3"/>
                </a:lnTo>
                <a:lnTo>
                  <a:pt x="0" y="2"/>
                </a:lnTo>
                <a:lnTo>
                  <a:pt x="5" y="0"/>
                </a:lnTo>
                <a:lnTo>
                  <a:pt x="13" y="0"/>
                </a:lnTo>
                <a:lnTo>
                  <a:pt x="19" y="0"/>
                </a:lnTo>
                <a:close/>
              </a:path>
            </a:pathLst>
          </a:custGeom>
          <a:grpFill/>
          <a:ln w="0">
            <a:noFill/>
            <a:prstDash val="solid"/>
            <a:round/>
            <a:headEnd/>
            <a:tailEnd/>
          </a:ln>
        </xdr:spPr>
      </xdr:sp>
      <xdr:sp macro="" textlink="">
        <xdr:nvSpPr>
          <xdr:cNvPr id="60" name="Freeform 57">
            <a:extLst>
              <a:ext uri="{FF2B5EF4-FFF2-40B4-BE49-F238E27FC236}">
                <a16:creationId xmlns:a16="http://schemas.microsoft.com/office/drawing/2014/main" id="{00000000-0008-0000-0000-00003C000000}"/>
              </a:ext>
            </a:extLst>
          </xdr:cNvPr>
          <xdr:cNvSpPr>
            <a:spLocks/>
          </xdr:cNvSpPr>
        </xdr:nvSpPr>
        <xdr:spPr bwMode="auto">
          <a:xfrm>
            <a:off x="688" y="324"/>
            <a:ext cx="9" cy="4"/>
          </a:xfrm>
          <a:custGeom>
            <a:avLst/>
            <a:gdLst>
              <a:gd name="T0" fmla="*/ 46 w 61"/>
              <a:gd name="T1" fmla="*/ 0 h 32"/>
              <a:gd name="T2" fmla="*/ 48 w 61"/>
              <a:gd name="T3" fmla="*/ 0 h 32"/>
              <a:gd name="T4" fmla="*/ 51 w 61"/>
              <a:gd name="T5" fmla="*/ 1 h 32"/>
              <a:gd name="T6" fmla="*/ 54 w 61"/>
              <a:gd name="T7" fmla="*/ 1 h 32"/>
              <a:gd name="T8" fmla="*/ 57 w 61"/>
              <a:gd name="T9" fmla="*/ 1 h 32"/>
              <a:gd name="T10" fmla="*/ 60 w 61"/>
              <a:gd name="T11" fmla="*/ 1 h 32"/>
              <a:gd name="T12" fmla="*/ 61 w 61"/>
              <a:gd name="T13" fmla="*/ 0 h 32"/>
              <a:gd name="T14" fmla="*/ 60 w 61"/>
              <a:gd name="T15" fmla="*/ 1 h 32"/>
              <a:gd name="T16" fmla="*/ 59 w 61"/>
              <a:gd name="T17" fmla="*/ 2 h 32"/>
              <a:gd name="T18" fmla="*/ 59 w 61"/>
              <a:gd name="T19" fmla="*/ 4 h 32"/>
              <a:gd name="T20" fmla="*/ 58 w 61"/>
              <a:gd name="T21" fmla="*/ 5 h 32"/>
              <a:gd name="T22" fmla="*/ 54 w 61"/>
              <a:gd name="T23" fmla="*/ 7 h 32"/>
              <a:gd name="T24" fmla="*/ 50 w 61"/>
              <a:gd name="T25" fmla="*/ 11 h 32"/>
              <a:gd name="T26" fmla="*/ 43 w 61"/>
              <a:gd name="T27" fmla="*/ 16 h 32"/>
              <a:gd name="T28" fmla="*/ 34 w 61"/>
              <a:gd name="T29" fmla="*/ 22 h 32"/>
              <a:gd name="T30" fmla="*/ 23 w 61"/>
              <a:gd name="T31" fmla="*/ 27 h 32"/>
              <a:gd name="T32" fmla="*/ 12 w 61"/>
              <a:gd name="T33" fmla="*/ 29 h 32"/>
              <a:gd name="T34" fmla="*/ 11 w 61"/>
              <a:gd name="T35" fmla="*/ 30 h 32"/>
              <a:gd name="T36" fmla="*/ 8 w 61"/>
              <a:gd name="T37" fmla="*/ 30 h 32"/>
              <a:gd name="T38" fmla="*/ 5 w 61"/>
              <a:gd name="T39" fmla="*/ 30 h 32"/>
              <a:gd name="T40" fmla="*/ 3 w 61"/>
              <a:gd name="T41" fmla="*/ 31 h 32"/>
              <a:gd name="T42" fmla="*/ 0 w 61"/>
              <a:gd name="T43" fmla="*/ 31 h 32"/>
              <a:gd name="T44" fmla="*/ 0 w 61"/>
              <a:gd name="T45" fmla="*/ 32 h 32"/>
              <a:gd name="T46" fmla="*/ 0 w 61"/>
              <a:gd name="T47" fmla="*/ 29 h 32"/>
              <a:gd name="T48" fmla="*/ 2 w 61"/>
              <a:gd name="T49" fmla="*/ 26 h 32"/>
              <a:gd name="T50" fmla="*/ 4 w 61"/>
              <a:gd name="T51" fmla="*/ 23 h 32"/>
              <a:gd name="T52" fmla="*/ 6 w 61"/>
              <a:gd name="T53" fmla="*/ 21 h 32"/>
              <a:gd name="T54" fmla="*/ 8 w 61"/>
              <a:gd name="T55" fmla="*/ 18 h 32"/>
              <a:gd name="T56" fmla="*/ 9 w 61"/>
              <a:gd name="T57" fmla="*/ 18 h 32"/>
              <a:gd name="T58" fmla="*/ 19 w 61"/>
              <a:gd name="T59" fmla="*/ 6 h 32"/>
              <a:gd name="T60" fmla="*/ 31 w 61"/>
              <a:gd name="T61" fmla="*/ 1 h 32"/>
              <a:gd name="T62" fmla="*/ 46 w 61"/>
              <a:gd name="T63" fmla="*/ 0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1" h="32">
                <a:moveTo>
                  <a:pt x="46" y="0"/>
                </a:moveTo>
                <a:lnTo>
                  <a:pt x="48" y="0"/>
                </a:lnTo>
                <a:lnTo>
                  <a:pt x="51" y="1"/>
                </a:lnTo>
                <a:lnTo>
                  <a:pt x="54" y="1"/>
                </a:lnTo>
                <a:lnTo>
                  <a:pt x="57" y="1"/>
                </a:lnTo>
                <a:lnTo>
                  <a:pt x="60" y="1"/>
                </a:lnTo>
                <a:lnTo>
                  <a:pt x="61" y="0"/>
                </a:lnTo>
                <a:lnTo>
                  <a:pt x="60" y="1"/>
                </a:lnTo>
                <a:lnTo>
                  <a:pt x="59" y="2"/>
                </a:lnTo>
                <a:lnTo>
                  <a:pt x="59" y="4"/>
                </a:lnTo>
                <a:lnTo>
                  <a:pt x="58" y="5"/>
                </a:lnTo>
                <a:lnTo>
                  <a:pt x="54" y="7"/>
                </a:lnTo>
                <a:lnTo>
                  <a:pt x="50" y="11"/>
                </a:lnTo>
                <a:lnTo>
                  <a:pt x="43" y="16"/>
                </a:lnTo>
                <a:lnTo>
                  <a:pt x="34" y="22"/>
                </a:lnTo>
                <a:lnTo>
                  <a:pt x="23" y="27"/>
                </a:lnTo>
                <a:lnTo>
                  <a:pt x="12" y="29"/>
                </a:lnTo>
                <a:lnTo>
                  <a:pt x="11" y="30"/>
                </a:lnTo>
                <a:lnTo>
                  <a:pt x="8" y="30"/>
                </a:lnTo>
                <a:lnTo>
                  <a:pt x="5" y="30"/>
                </a:lnTo>
                <a:lnTo>
                  <a:pt x="3" y="31"/>
                </a:lnTo>
                <a:lnTo>
                  <a:pt x="0" y="31"/>
                </a:lnTo>
                <a:lnTo>
                  <a:pt x="0" y="32"/>
                </a:lnTo>
                <a:lnTo>
                  <a:pt x="0" y="29"/>
                </a:lnTo>
                <a:lnTo>
                  <a:pt x="2" y="26"/>
                </a:lnTo>
                <a:lnTo>
                  <a:pt x="4" y="23"/>
                </a:lnTo>
                <a:lnTo>
                  <a:pt x="6" y="21"/>
                </a:lnTo>
                <a:lnTo>
                  <a:pt x="8" y="18"/>
                </a:lnTo>
                <a:lnTo>
                  <a:pt x="9" y="18"/>
                </a:lnTo>
                <a:lnTo>
                  <a:pt x="19" y="6"/>
                </a:lnTo>
                <a:lnTo>
                  <a:pt x="31" y="1"/>
                </a:lnTo>
                <a:lnTo>
                  <a:pt x="46" y="0"/>
                </a:lnTo>
                <a:close/>
              </a:path>
            </a:pathLst>
          </a:custGeom>
          <a:grpFill/>
          <a:ln w="0">
            <a:noFill/>
            <a:prstDash val="solid"/>
            <a:round/>
            <a:headEnd/>
            <a:tailEnd/>
          </a:ln>
        </xdr:spPr>
      </xdr:sp>
      <xdr:sp macro="" textlink="">
        <xdr:nvSpPr>
          <xdr:cNvPr id="61" name="Freeform 58">
            <a:extLst>
              <a:ext uri="{FF2B5EF4-FFF2-40B4-BE49-F238E27FC236}">
                <a16:creationId xmlns:a16="http://schemas.microsoft.com/office/drawing/2014/main" id="{00000000-0008-0000-0000-00003D000000}"/>
              </a:ext>
            </a:extLst>
          </xdr:cNvPr>
          <xdr:cNvSpPr>
            <a:spLocks/>
          </xdr:cNvSpPr>
        </xdr:nvSpPr>
        <xdr:spPr bwMode="auto">
          <a:xfrm>
            <a:off x="728" y="302"/>
            <a:ext cx="6" cy="3"/>
          </a:xfrm>
          <a:custGeom>
            <a:avLst/>
            <a:gdLst>
              <a:gd name="T0" fmla="*/ 35 w 47"/>
              <a:gd name="T1" fmla="*/ 0 h 21"/>
              <a:gd name="T2" fmla="*/ 38 w 47"/>
              <a:gd name="T3" fmla="*/ 0 h 21"/>
              <a:gd name="T4" fmla="*/ 40 w 47"/>
              <a:gd name="T5" fmla="*/ 0 h 21"/>
              <a:gd name="T6" fmla="*/ 43 w 47"/>
              <a:gd name="T7" fmla="*/ 0 h 21"/>
              <a:gd name="T8" fmla="*/ 45 w 47"/>
              <a:gd name="T9" fmla="*/ 0 h 21"/>
              <a:gd name="T10" fmla="*/ 47 w 47"/>
              <a:gd name="T11" fmla="*/ 0 h 21"/>
              <a:gd name="T12" fmla="*/ 45 w 47"/>
              <a:gd name="T13" fmla="*/ 0 h 21"/>
              <a:gd name="T14" fmla="*/ 45 w 47"/>
              <a:gd name="T15" fmla="*/ 2 h 21"/>
              <a:gd name="T16" fmla="*/ 44 w 47"/>
              <a:gd name="T17" fmla="*/ 3 h 21"/>
              <a:gd name="T18" fmla="*/ 42 w 47"/>
              <a:gd name="T19" fmla="*/ 4 h 21"/>
              <a:gd name="T20" fmla="*/ 39 w 47"/>
              <a:gd name="T21" fmla="*/ 6 h 21"/>
              <a:gd name="T22" fmla="*/ 32 w 47"/>
              <a:gd name="T23" fmla="*/ 11 h 21"/>
              <a:gd name="T24" fmla="*/ 26 w 47"/>
              <a:gd name="T25" fmla="*/ 14 h 21"/>
              <a:gd name="T26" fmla="*/ 18 w 47"/>
              <a:gd name="T27" fmla="*/ 17 h 21"/>
              <a:gd name="T28" fmla="*/ 10 w 47"/>
              <a:gd name="T29" fmla="*/ 19 h 21"/>
              <a:gd name="T30" fmla="*/ 9 w 47"/>
              <a:gd name="T31" fmla="*/ 19 h 21"/>
              <a:gd name="T32" fmla="*/ 6 w 47"/>
              <a:gd name="T33" fmla="*/ 19 h 21"/>
              <a:gd name="T34" fmla="*/ 4 w 47"/>
              <a:gd name="T35" fmla="*/ 19 h 21"/>
              <a:gd name="T36" fmla="*/ 2 w 47"/>
              <a:gd name="T37" fmla="*/ 20 h 21"/>
              <a:gd name="T38" fmla="*/ 0 w 47"/>
              <a:gd name="T39" fmla="*/ 20 h 21"/>
              <a:gd name="T40" fmla="*/ 0 w 47"/>
              <a:gd name="T41" fmla="*/ 21 h 21"/>
              <a:gd name="T42" fmla="*/ 0 w 47"/>
              <a:gd name="T43" fmla="*/ 18 h 21"/>
              <a:gd name="T44" fmla="*/ 2 w 47"/>
              <a:gd name="T45" fmla="*/ 15 h 21"/>
              <a:gd name="T46" fmla="*/ 4 w 47"/>
              <a:gd name="T47" fmla="*/ 13 h 21"/>
              <a:gd name="T48" fmla="*/ 6 w 47"/>
              <a:gd name="T49" fmla="*/ 11 h 21"/>
              <a:gd name="T50" fmla="*/ 7 w 47"/>
              <a:gd name="T51" fmla="*/ 11 h 21"/>
              <a:gd name="T52" fmla="*/ 15 w 47"/>
              <a:gd name="T53" fmla="*/ 3 h 21"/>
              <a:gd name="T54" fmla="*/ 24 w 47"/>
              <a:gd name="T55" fmla="*/ 0 h 21"/>
              <a:gd name="T56" fmla="*/ 35 w 47"/>
              <a:gd name="T5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47" h="21">
                <a:moveTo>
                  <a:pt x="35" y="0"/>
                </a:moveTo>
                <a:lnTo>
                  <a:pt x="38" y="0"/>
                </a:lnTo>
                <a:lnTo>
                  <a:pt x="40" y="0"/>
                </a:lnTo>
                <a:lnTo>
                  <a:pt x="43" y="0"/>
                </a:lnTo>
                <a:lnTo>
                  <a:pt x="45" y="0"/>
                </a:lnTo>
                <a:lnTo>
                  <a:pt x="47" y="0"/>
                </a:lnTo>
                <a:lnTo>
                  <a:pt x="45" y="0"/>
                </a:lnTo>
                <a:lnTo>
                  <a:pt x="45" y="2"/>
                </a:lnTo>
                <a:lnTo>
                  <a:pt x="44" y="3"/>
                </a:lnTo>
                <a:lnTo>
                  <a:pt x="42" y="4"/>
                </a:lnTo>
                <a:lnTo>
                  <a:pt x="39" y="6"/>
                </a:lnTo>
                <a:lnTo>
                  <a:pt x="32" y="11"/>
                </a:lnTo>
                <a:lnTo>
                  <a:pt x="26" y="14"/>
                </a:lnTo>
                <a:lnTo>
                  <a:pt x="18" y="17"/>
                </a:lnTo>
                <a:lnTo>
                  <a:pt x="10" y="19"/>
                </a:lnTo>
                <a:lnTo>
                  <a:pt x="9" y="19"/>
                </a:lnTo>
                <a:lnTo>
                  <a:pt x="6" y="19"/>
                </a:lnTo>
                <a:lnTo>
                  <a:pt x="4" y="19"/>
                </a:lnTo>
                <a:lnTo>
                  <a:pt x="2" y="20"/>
                </a:lnTo>
                <a:lnTo>
                  <a:pt x="0" y="20"/>
                </a:lnTo>
                <a:lnTo>
                  <a:pt x="0" y="21"/>
                </a:lnTo>
                <a:lnTo>
                  <a:pt x="0" y="18"/>
                </a:lnTo>
                <a:lnTo>
                  <a:pt x="2" y="15"/>
                </a:lnTo>
                <a:lnTo>
                  <a:pt x="4" y="13"/>
                </a:lnTo>
                <a:lnTo>
                  <a:pt x="6" y="11"/>
                </a:lnTo>
                <a:lnTo>
                  <a:pt x="7" y="11"/>
                </a:lnTo>
                <a:lnTo>
                  <a:pt x="15" y="3"/>
                </a:lnTo>
                <a:lnTo>
                  <a:pt x="24" y="0"/>
                </a:lnTo>
                <a:lnTo>
                  <a:pt x="35" y="0"/>
                </a:lnTo>
                <a:close/>
              </a:path>
            </a:pathLst>
          </a:custGeom>
          <a:grpFill/>
          <a:ln w="0">
            <a:noFill/>
            <a:prstDash val="solid"/>
            <a:round/>
            <a:headEnd/>
            <a:tailEnd/>
          </a:ln>
        </xdr:spPr>
      </xdr:sp>
      <xdr:sp macro="" textlink="">
        <xdr:nvSpPr>
          <xdr:cNvPr id="62" name="Freeform 59">
            <a:extLst>
              <a:ext uri="{FF2B5EF4-FFF2-40B4-BE49-F238E27FC236}">
                <a16:creationId xmlns:a16="http://schemas.microsoft.com/office/drawing/2014/main" id="{00000000-0008-0000-0000-00003E000000}"/>
              </a:ext>
            </a:extLst>
          </xdr:cNvPr>
          <xdr:cNvSpPr>
            <a:spLocks/>
          </xdr:cNvSpPr>
        </xdr:nvSpPr>
        <xdr:spPr bwMode="auto">
          <a:xfrm>
            <a:off x="683" y="318"/>
            <a:ext cx="7" cy="9"/>
          </a:xfrm>
          <a:custGeom>
            <a:avLst/>
            <a:gdLst>
              <a:gd name="T0" fmla="*/ 48 w 48"/>
              <a:gd name="T1" fmla="*/ 0 h 71"/>
              <a:gd name="T2" fmla="*/ 48 w 48"/>
              <a:gd name="T3" fmla="*/ 3 h 71"/>
              <a:gd name="T4" fmla="*/ 47 w 48"/>
              <a:gd name="T5" fmla="*/ 12 h 71"/>
              <a:gd name="T6" fmla="*/ 47 w 48"/>
              <a:gd name="T7" fmla="*/ 21 h 71"/>
              <a:gd name="T8" fmla="*/ 46 w 48"/>
              <a:gd name="T9" fmla="*/ 30 h 71"/>
              <a:gd name="T10" fmla="*/ 45 w 48"/>
              <a:gd name="T11" fmla="*/ 36 h 71"/>
              <a:gd name="T12" fmla="*/ 41 w 48"/>
              <a:gd name="T13" fmla="*/ 49 h 71"/>
              <a:gd name="T14" fmla="*/ 34 w 48"/>
              <a:gd name="T15" fmla="*/ 63 h 71"/>
              <a:gd name="T16" fmla="*/ 33 w 48"/>
              <a:gd name="T17" fmla="*/ 65 h 71"/>
              <a:gd name="T18" fmla="*/ 31 w 48"/>
              <a:gd name="T19" fmla="*/ 67 h 71"/>
              <a:gd name="T20" fmla="*/ 29 w 48"/>
              <a:gd name="T21" fmla="*/ 70 h 71"/>
              <a:gd name="T22" fmla="*/ 27 w 48"/>
              <a:gd name="T23" fmla="*/ 71 h 71"/>
              <a:gd name="T24" fmla="*/ 25 w 48"/>
              <a:gd name="T25" fmla="*/ 71 h 71"/>
              <a:gd name="T26" fmla="*/ 23 w 48"/>
              <a:gd name="T27" fmla="*/ 70 h 71"/>
              <a:gd name="T28" fmla="*/ 21 w 48"/>
              <a:gd name="T29" fmla="*/ 67 h 71"/>
              <a:gd name="T30" fmla="*/ 20 w 48"/>
              <a:gd name="T31" fmla="*/ 65 h 71"/>
              <a:gd name="T32" fmla="*/ 20 w 48"/>
              <a:gd name="T33" fmla="*/ 62 h 71"/>
              <a:gd name="T34" fmla="*/ 19 w 48"/>
              <a:gd name="T35" fmla="*/ 59 h 71"/>
              <a:gd name="T36" fmla="*/ 18 w 48"/>
              <a:gd name="T37" fmla="*/ 58 h 71"/>
              <a:gd name="T38" fmla="*/ 13 w 48"/>
              <a:gd name="T39" fmla="*/ 47 h 71"/>
              <a:gd name="T40" fmla="*/ 7 w 48"/>
              <a:gd name="T41" fmla="*/ 36 h 71"/>
              <a:gd name="T42" fmla="*/ 7 w 48"/>
              <a:gd name="T43" fmla="*/ 33 h 71"/>
              <a:gd name="T44" fmla="*/ 0 w 48"/>
              <a:gd name="T45" fmla="*/ 14 h 71"/>
              <a:gd name="T46" fmla="*/ 0 w 48"/>
              <a:gd name="T47" fmla="*/ 10 h 71"/>
              <a:gd name="T48" fmla="*/ 0 w 48"/>
              <a:gd name="T49" fmla="*/ 5 h 71"/>
              <a:gd name="T50" fmla="*/ 0 w 48"/>
              <a:gd name="T51" fmla="*/ 1 h 71"/>
              <a:gd name="T52" fmla="*/ 4 w 48"/>
              <a:gd name="T53" fmla="*/ 1 h 71"/>
              <a:gd name="T54" fmla="*/ 9 w 48"/>
              <a:gd name="T55" fmla="*/ 2 h 71"/>
              <a:gd name="T56" fmla="*/ 12 w 48"/>
              <a:gd name="T57" fmla="*/ 2 h 71"/>
              <a:gd name="T58" fmla="*/ 16 w 48"/>
              <a:gd name="T59" fmla="*/ 3 h 71"/>
              <a:gd name="T60" fmla="*/ 19 w 48"/>
              <a:gd name="T61" fmla="*/ 4 h 71"/>
              <a:gd name="T62" fmla="*/ 24 w 48"/>
              <a:gd name="T63" fmla="*/ 5 h 71"/>
              <a:gd name="T64" fmla="*/ 27 w 48"/>
              <a:gd name="T65" fmla="*/ 4 h 71"/>
              <a:gd name="T66" fmla="*/ 33 w 48"/>
              <a:gd name="T67" fmla="*/ 3 h 71"/>
              <a:gd name="T68" fmla="*/ 41 w 48"/>
              <a:gd name="T69" fmla="*/ 2 h 71"/>
              <a:gd name="T70" fmla="*/ 46 w 48"/>
              <a:gd name="T71" fmla="*/ 1 h 71"/>
              <a:gd name="T72" fmla="*/ 48 w 48"/>
              <a:gd name="T73" fmla="*/ 0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48" h="71">
                <a:moveTo>
                  <a:pt x="48" y="0"/>
                </a:moveTo>
                <a:lnTo>
                  <a:pt x="48" y="3"/>
                </a:lnTo>
                <a:lnTo>
                  <a:pt x="47" y="12"/>
                </a:lnTo>
                <a:lnTo>
                  <a:pt x="47" y="21"/>
                </a:lnTo>
                <a:lnTo>
                  <a:pt x="46" y="30"/>
                </a:lnTo>
                <a:lnTo>
                  <a:pt x="45" y="36"/>
                </a:lnTo>
                <a:lnTo>
                  <a:pt x="41" y="49"/>
                </a:lnTo>
                <a:lnTo>
                  <a:pt x="34" y="63"/>
                </a:lnTo>
                <a:lnTo>
                  <a:pt x="33" y="65"/>
                </a:lnTo>
                <a:lnTo>
                  <a:pt x="31" y="67"/>
                </a:lnTo>
                <a:lnTo>
                  <a:pt x="29" y="70"/>
                </a:lnTo>
                <a:lnTo>
                  <a:pt x="27" y="71"/>
                </a:lnTo>
                <a:lnTo>
                  <a:pt x="25" y="71"/>
                </a:lnTo>
                <a:lnTo>
                  <a:pt x="23" y="70"/>
                </a:lnTo>
                <a:lnTo>
                  <a:pt x="21" y="67"/>
                </a:lnTo>
                <a:lnTo>
                  <a:pt x="20" y="65"/>
                </a:lnTo>
                <a:lnTo>
                  <a:pt x="20" y="62"/>
                </a:lnTo>
                <a:lnTo>
                  <a:pt x="19" y="59"/>
                </a:lnTo>
                <a:lnTo>
                  <a:pt x="18" y="58"/>
                </a:lnTo>
                <a:lnTo>
                  <a:pt x="13" y="47"/>
                </a:lnTo>
                <a:lnTo>
                  <a:pt x="7" y="36"/>
                </a:lnTo>
                <a:lnTo>
                  <a:pt x="7" y="33"/>
                </a:lnTo>
                <a:lnTo>
                  <a:pt x="0" y="14"/>
                </a:lnTo>
                <a:lnTo>
                  <a:pt x="0" y="10"/>
                </a:lnTo>
                <a:lnTo>
                  <a:pt x="0" y="5"/>
                </a:lnTo>
                <a:lnTo>
                  <a:pt x="0" y="1"/>
                </a:lnTo>
                <a:lnTo>
                  <a:pt x="4" y="1"/>
                </a:lnTo>
                <a:lnTo>
                  <a:pt x="9" y="2"/>
                </a:lnTo>
                <a:lnTo>
                  <a:pt x="12" y="2"/>
                </a:lnTo>
                <a:lnTo>
                  <a:pt x="16" y="3"/>
                </a:lnTo>
                <a:lnTo>
                  <a:pt x="19" y="4"/>
                </a:lnTo>
                <a:lnTo>
                  <a:pt x="24" y="5"/>
                </a:lnTo>
                <a:lnTo>
                  <a:pt x="27" y="4"/>
                </a:lnTo>
                <a:lnTo>
                  <a:pt x="33" y="3"/>
                </a:lnTo>
                <a:lnTo>
                  <a:pt x="41" y="2"/>
                </a:lnTo>
                <a:lnTo>
                  <a:pt x="46" y="1"/>
                </a:lnTo>
                <a:lnTo>
                  <a:pt x="48" y="0"/>
                </a:lnTo>
                <a:close/>
              </a:path>
            </a:pathLst>
          </a:custGeom>
          <a:grpFill/>
          <a:ln w="0">
            <a:noFill/>
            <a:prstDash val="solid"/>
            <a:round/>
            <a:headEnd/>
            <a:tailEnd/>
          </a:ln>
        </xdr:spPr>
      </xdr:sp>
      <xdr:sp macro="" textlink="">
        <xdr:nvSpPr>
          <xdr:cNvPr id="63" name="Freeform 60">
            <a:extLst>
              <a:ext uri="{FF2B5EF4-FFF2-40B4-BE49-F238E27FC236}">
                <a16:creationId xmlns:a16="http://schemas.microsoft.com/office/drawing/2014/main" id="{00000000-0008-0000-0000-00003F000000}"/>
              </a:ext>
            </a:extLst>
          </xdr:cNvPr>
          <xdr:cNvSpPr>
            <a:spLocks/>
          </xdr:cNvSpPr>
        </xdr:nvSpPr>
        <xdr:spPr bwMode="auto">
          <a:xfrm>
            <a:off x="680" y="310"/>
            <a:ext cx="10" cy="8"/>
          </a:xfrm>
          <a:custGeom>
            <a:avLst/>
            <a:gdLst>
              <a:gd name="T0" fmla="*/ 5 w 68"/>
              <a:gd name="T1" fmla="*/ 0 h 68"/>
              <a:gd name="T2" fmla="*/ 14 w 68"/>
              <a:gd name="T3" fmla="*/ 11 h 68"/>
              <a:gd name="T4" fmla="*/ 22 w 68"/>
              <a:gd name="T5" fmla="*/ 20 h 68"/>
              <a:gd name="T6" fmla="*/ 29 w 68"/>
              <a:gd name="T7" fmla="*/ 33 h 68"/>
              <a:gd name="T8" fmla="*/ 31 w 68"/>
              <a:gd name="T9" fmla="*/ 44 h 68"/>
              <a:gd name="T10" fmla="*/ 34 w 68"/>
              <a:gd name="T11" fmla="*/ 56 h 68"/>
              <a:gd name="T12" fmla="*/ 35 w 68"/>
              <a:gd name="T13" fmla="*/ 49 h 68"/>
              <a:gd name="T14" fmla="*/ 39 w 68"/>
              <a:gd name="T15" fmla="*/ 41 h 68"/>
              <a:gd name="T16" fmla="*/ 45 w 68"/>
              <a:gd name="T17" fmla="*/ 35 h 68"/>
              <a:gd name="T18" fmla="*/ 47 w 68"/>
              <a:gd name="T19" fmla="*/ 33 h 68"/>
              <a:gd name="T20" fmla="*/ 51 w 68"/>
              <a:gd name="T21" fmla="*/ 28 h 68"/>
              <a:gd name="T22" fmla="*/ 58 w 68"/>
              <a:gd name="T23" fmla="*/ 24 h 68"/>
              <a:gd name="T24" fmla="*/ 63 w 68"/>
              <a:gd name="T25" fmla="*/ 20 h 68"/>
              <a:gd name="T26" fmla="*/ 67 w 68"/>
              <a:gd name="T27" fmla="*/ 17 h 68"/>
              <a:gd name="T28" fmla="*/ 68 w 68"/>
              <a:gd name="T29" fmla="*/ 15 h 68"/>
              <a:gd name="T30" fmla="*/ 66 w 68"/>
              <a:gd name="T31" fmla="*/ 27 h 68"/>
              <a:gd name="T32" fmla="*/ 63 w 68"/>
              <a:gd name="T33" fmla="*/ 41 h 68"/>
              <a:gd name="T34" fmla="*/ 58 w 68"/>
              <a:gd name="T35" fmla="*/ 53 h 68"/>
              <a:gd name="T36" fmla="*/ 52 w 68"/>
              <a:gd name="T37" fmla="*/ 64 h 68"/>
              <a:gd name="T38" fmla="*/ 50 w 68"/>
              <a:gd name="T39" fmla="*/ 65 h 68"/>
              <a:gd name="T40" fmla="*/ 43 w 68"/>
              <a:gd name="T41" fmla="*/ 65 h 68"/>
              <a:gd name="T42" fmla="*/ 34 w 68"/>
              <a:gd name="T43" fmla="*/ 67 h 68"/>
              <a:gd name="T44" fmla="*/ 26 w 68"/>
              <a:gd name="T45" fmla="*/ 68 h 68"/>
              <a:gd name="T46" fmla="*/ 22 w 68"/>
              <a:gd name="T47" fmla="*/ 68 h 68"/>
              <a:gd name="T48" fmla="*/ 18 w 68"/>
              <a:gd name="T49" fmla="*/ 68 h 68"/>
              <a:gd name="T50" fmla="*/ 15 w 68"/>
              <a:gd name="T51" fmla="*/ 67 h 68"/>
              <a:gd name="T52" fmla="*/ 12 w 68"/>
              <a:gd name="T53" fmla="*/ 64 h 68"/>
              <a:gd name="T54" fmla="*/ 10 w 68"/>
              <a:gd name="T55" fmla="*/ 62 h 68"/>
              <a:gd name="T56" fmla="*/ 7 w 68"/>
              <a:gd name="T57" fmla="*/ 59 h 68"/>
              <a:gd name="T58" fmla="*/ 2 w 68"/>
              <a:gd name="T59" fmla="*/ 45 h 68"/>
              <a:gd name="T60" fmla="*/ 0 w 68"/>
              <a:gd name="T61" fmla="*/ 30 h 68"/>
              <a:gd name="T62" fmla="*/ 2 w 68"/>
              <a:gd name="T63" fmla="*/ 15 h 68"/>
              <a:gd name="T64" fmla="*/ 5 w 68"/>
              <a:gd name="T65"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68" h="68">
                <a:moveTo>
                  <a:pt x="5" y="0"/>
                </a:moveTo>
                <a:lnTo>
                  <a:pt x="14" y="11"/>
                </a:lnTo>
                <a:lnTo>
                  <a:pt x="22" y="20"/>
                </a:lnTo>
                <a:lnTo>
                  <a:pt x="29" y="33"/>
                </a:lnTo>
                <a:lnTo>
                  <a:pt x="31" y="44"/>
                </a:lnTo>
                <a:lnTo>
                  <a:pt x="34" y="56"/>
                </a:lnTo>
                <a:lnTo>
                  <a:pt x="35" y="49"/>
                </a:lnTo>
                <a:lnTo>
                  <a:pt x="39" y="41"/>
                </a:lnTo>
                <a:lnTo>
                  <a:pt x="45" y="35"/>
                </a:lnTo>
                <a:lnTo>
                  <a:pt x="47" y="33"/>
                </a:lnTo>
                <a:lnTo>
                  <a:pt x="51" y="28"/>
                </a:lnTo>
                <a:lnTo>
                  <a:pt x="58" y="24"/>
                </a:lnTo>
                <a:lnTo>
                  <a:pt x="63" y="20"/>
                </a:lnTo>
                <a:lnTo>
                  <a:pt x="67" y="17"/>
                </a:lnTo>
                <a:lnTo>
                  <a:pt x="68" y="15"/>
                </a:lnTo>
                <a:lnTo>
                  <a:pt x="66" y="27"/>
                </a:lnTo>
                <a:lnTo>
                  <a:pt x="63" y="41"/>
                </a:lnTo>
                <a:lnTo>
                  <a:pt x="58" y="53"/>
                </a:lnTo>
                <a:lnTo>
                  <a:pt x="52" y="64"/>
                </a:lnTo>
                <a:lnTo>
                  <a:pt x="50" y="65"/>
                </a:lnTo>
                <a:lnTo>
                  <a:pt x="43" y="65"/>
                </a:lnTo>
                <a:lnTo>
                  <a:pt x="34" y="67"/>
                </a:lnTo>
                <a:lnTo>
                  <a:pt x="26" y="68"/>
                </a:lnTo>
                <a:lnTo>
                  <a:pt x="22" y="68"/>
                </a:lnTo>
                <a:lnTo>
                  <a:pt x="18" y="68"/>
                </a:lnTo>
                <a:lnTo>
                  <a:pt x="15" y="67"/>
                </a:lnTo>
                <a:lnTo>
                  <a:pt x="12" y="64"/>
                </a:lnTo>
                <a:lnTo>
                  <a:pt x="10" y="62"/>
                </a:lnTo>
                <a:lnTo>
                  <a:pt x="7" y="59"/>
                </a:lnTo>
                <a:lnTo>
                  <a:pt x="2" y="45"/>
                </a:lnTo>
                <a:lnTo>
                  <a:pt x="0" y="30"/>
                </a:lnTo>
                <a:lnTo>
                  <a:pt x="2" y="15"/>
                </a:lnTo>
                <a:lnTo>
                  <a:pt x="5" y="0"/>
                </a:lnTo>
                <a:close/>
              </a:path>
            </a:pathLst>
          </a:custGeom>
          <a:grpFill/>
          <a:ln w="0">
            <a:noFill/>
            <a:prstDash val="solid"/>
            <a:round/>
            <a:headEnd/>
            <a:tailEnd/>
          </a:ln>
        </xdr:spPr>
      </xdr:sp>
      <xdr:sp macro="" textlink="">
        <xdr:nvSpPr>
          <xdr:cNvPr id="64" name="Freeform 61">
            <a:extLst>
              <a:ext uri="{FF2B5EF4-FFF2-40B4-BE49-F238E27FC236}">
                <a16:creationId xmlns:a16="http://schemas.microsoft.com/office/drawing/2014/main" id="{00000000-0008-0000-0000-000040000000}"/>
              </a:ext>
            </a:extLst>
          </xdr:cNvPr>
          <xdr:cNvSpPr>
            <a:spLocks/>
          </xdr:cNvSpPr>
        </xdr:nvSpPr>
        <xdr:spPr bwMode="auto">
          <a:xfrm>
            <a:off x="673" y="313"/>
            <a:ext cx="8" cy="5"/>
          </a:xfrm>
          <a:custGeom>
            <a:avLst/>
            <a:gdLst>
              <a:gd name="T0" fmla="*/ 0 w 57"/>
              <a:gd name="T1" fmla="*/ 0 h 38"/>
              <a:gd name="T2" fmla="*/ 4 w 57"/>
              <a:gd name="T3" fmla="*/ 0 h 38"/>
              <a:gd name="T4" fmla="*/ 13 w 57"/>
              <a:gd name="T5" fmla="*/ 1 h 38"/>
              <a:gd name="T6" fmla="*/ 24 w 57"/>
              <a:gd name="T7" fmla="*/ 2 h 38"/>
              <a:gd name="T8" fmla="*/ 33 w 57"/>
              <a:gd name="T9" fmla="*/ 2 h 38"/>
              <a:gd name="T10" fmla="*/ 40 w 57"/>
              <a:gd name="T11" fmla="*/ 3 h 38"/>
              <a:gd name="T12" fmla="*/ 45 w 57"/>
              <a:gd name="T13" fmla="*/ 8 h 38"/>
              <a:gd name="T14" fmla="*/ 51 w 57"/>
              <a:gd name="T15" fmla="*/ 12 h 38"/>
              <a:gd name="T16" fmla="*/ 55 w 57"/>
              <a:gd name="T17" fmla="*/ 19 h 38"/>
              <a:gd name="T18" fmla="*/ 57 w 57"/>
              <a:gd name="T19" fmla="*/ 26 h 38"/>
              <a:gd name="T20" fmla="*/ 57 w 57"/>
              <a:gd name="T21" fmla="*/ 32 h 38"/>
              <a:gd name="T22" fmla="*/ 54 w 57"/>
              <a:gd name="T23" fmla="*/ 36 h 38"/>
              <a:gd name="T24" fmla="*/ 46 w 57"/>
              <a:gd name="T25" fmla="*/ 38 h 38"/>
              <a:gd name="T26" fmla="*/ 35 w 57"/>
              <a:gd name="T27" fmla="*/ 36 h 38"/>
              <a:gd name="T28" fmla="*/ 25 w 57"/>
              <a:gd name="T29" fmla="*/ 29 h 38"/>
              <a:gd name="T30" fmla="*/ 15 w 57"/>
              <a:gd name="T31" fmla="*/ 19 h 38"/>
              <a:gd name="T32" fmla="*/ 6 w 57"/>
              <a:gd name="T33" fmla="*/ 9 h 38"/>
              <a:gd name="T34" fmla="*/ 0 w 57"/>
              <a:gd name="T3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7" h="38">
                <a:moveTo>
                  <a:pt x="0" y="0"/>
                </a:moveTo>
                <a:lnTo>
                  <a:pt x="4" y="0"/>
                </a:lnTo>
                <a:lnTo>
                  <a:pt x="13" y="1"/>
                </a:lnTo>
                <a:lnTo>
                  <a:pt x="24" y="2"/>
                </a:lnTo>
                <a:lnTo>
                  <a:pt x="33" y="2"/>
                </a:lnTo>
                <a:lnTo>
                  <a:pt x="40" y="3"/>
                </a:lnTo>
                <a:lnTo>
                  <a:pt x="45" y="8"/>
                </a:lnTo>
                <a:lnTo>
                  <a:pt x="51" y="12"/>
                </a:lnTo>
                <a:lnTo>
                  <a:pt x="55" y="19"/>
                </a:lnTo>
                <a:lnTo>
                  <a:pt x="57" y="26"/>
                </a:lnTo>
                <a:lnTo>
                  <a:pt x="57" y="32"/>
                </a:lnTo>
                <a:lnTo>
                  <a:pt x="54" y="36"/>
                </a:lnTo>
                <a:lnTo>
                  <a:pt x="46" y="38"/>
                </a:lnTo>
                <a:lnTo>
                  <a:pt x="35" y="36"/>
                </a:lnTo>
                <a:lnTo>
                  <a:pt x="25" y="29"/>
                </a:lnTo>
                <a:lnTo>
                  <a:pt x="15" y="19"/>
                </a:lnTo>
                <a:lnTo>
                  <a:pt x="6" y="9"/>
                </a:lnTo>
                <a:lnTo>
                  <a:pt x="0" y="0"/>
                </a:lnTo>
                <a:close/>
              </a:path>
            </a:pathLst>
          </a:custGeom>
          <a:grpFill/>
          <a:ln w="0">
            <a:noFill/>
            <a:prstDash val="solid"/>
            <a:round/>
            <a:headEnd/>
            <a:tailEnd/>
          </a:ln>
        </xdr:spPr>
      </xdr:sp>
      <xdr:sp macro="" textlink="">
        <xdr:nvSpPr>
          <xdr:cNvPr id="65" name="Freeform 62">
            <a:extLst>
              <a:ext uri="{FF2B5EF4-FFF2-40B4-BE49-F238E27FC236}">
                <a16:creationId xmlns:a16="http://schemas.microsoft.com/office/drawing/2014/main" id="{00000000-0008-0000-0000-000041000000}"/>
              </a:ext>
            </a:extLst>
          </xdr:cNvPr>
          <xdr:cNvSpPr>
            <a:spLocks/>
          </xdr:cNvSpPr>
        </xdr:nvSpPr>
        <xdr:spPr bwMode="auto">
          <a:xfrm>
            <a:off x="689" y="312"/>
            <a:ext cx="6" cy="6"/>
          </a:xfrm>
          <a:custGeom>
            <a:avLst/>
            <a:gdLst>
              <a:gd name="T0" fmla="*/ 38 w 39"/>
              <a:gd name="T1" fmla="*/ 0 h 45"/>
              <a:gd name="T2" fmla="*/ 39 w 39"/>
              <a:gd name="T3" fmla="*/ 2 h 45"/>
              <a:gd name="T4" fmla="*/ 38 w 39"/>
              <a:gd name="T5" fmla="*/ 14 h 45"/>
              <a:gd name="T6" fmla="*/ 32 w 39"/>
              <a:gd name="T7" fmla="*/ 26 h 45"/>
              <a:gd name="T8" fmla="*/ 25 w 39"/>
              <a:gd name="T9" fmla="*/ 35 h 45"/>
              <a:gd name="T10" fmla="*/ 21 w 39"/>
              <a:gd name="T11" fmla="*/ 39 h 45"/>
              <a:gd name="T12" fmla="*/ 16 w 39"/>
              <a:gd name="T13" fmla="*/ 42 h 45"/>
              <a:gd name="T14" fmla="*/ 11 w 39"/>
              <a:gd name="T15" fmla="*/ 45 h 45"/>
              <a:gd name="T16" fmla="*/ 5 w 39"/>
              <a:gd name="T17" fmla="*/ 45 h 45"/>
              <a:gd name="T18" fmla="*/ 1 w 39"/>
              <a:gd name="T19" fmla="*/ 43 h 45"/>
              <a:gd name="T20" fmla="*/ 0 w 39"/>
              <a:gd name="T21" fmla="*/ 36 h 45"/>
              <a:gd name="T22" fmla="*/ 1 w 39"/>
              <a:gd name="T23" fmla="*/ 30 h 45"/>
              <a:gd name="T24" fmla="*/ 4 w 39"/>
              <a:gd name="T25" fmla="*/ 23 h 45"/>
              <a:gd name="T26" fmla="*/ 8 w 39"/>
              <a:gd name="T27" fmla="*/ 17 h 45"/>
              <a:gd name="T28" fmla="*/ 10 w 39"/>
              <a:gd name="T29" fmla="*/ 15 h 45"/>
              <a:gd name="T30" fmla="*/ 14 w 39"/>
              <a:gd name="T31" fmla="*/ 11 h 45"/>
              <a:gd name="T32" fmla="*/ 21 w 39"/>
              <a:gd name="T33" fmla="*/ 8 h 45"/>
              <a:gd name="T34" fmla="*/ 27 w 39"/>
              <a:gd name="T35" fmla="*/ 5 h 45"/>
              <a:gd name="T36" fmla="*/ 33 w 39"/>
              <a:gd name="T37" fmla="*/ 1 h 45"/>
              <a:gd name="T38" fmla="*/ 38 w 3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9" h="45">
                <a:moveTo>
                  <a:pt x="38" y="0"/>
                </a:moveTo>
                <a:lnTo>
                  <a:pt x="39" y="2"/>
                </a:lnTo>
                <a:lnTo>
                  <a:pt x="38" y="14"/>
                </a:lnTo>
                <a:lnTo>
                  <a:pt x="32" y="26"/>
                </a:lnTo>
                <a:lnTo>
                  <a:pt x="25" y="35"/>
                </a:lnTo>
                <a:lnTo>
                  <a:pt x="21" y="39"/>
                </a:lnTo>
                <a:lnTo>
                  <a:pt x="16" y="42"/>
                </a:lnTo>
                <a:lnTo>
                  <a:pt x="11" y="45"/>
                </a:lnTo>
                <a:lnTo>
                  <a:pt x="5" y="45"/>
                </a:lnTo>
                <a:lnTo>
                  <a:pt x="1" y="43"/>
                </a:lnTo>
                <a:lnTo>
                  <a:pt x="0" y="36"/>
                </a:lnTo>
                <a:lnTo>
                  <a:pt x="1" y="30"/>
                </a:lnTo>
                <a:lnTo>
                  <a:pt x="4" y="23"/>
                </a:lnTo>
                <a:lnTo>
                  <a:pt x="8" y="17"/>
                </a:lnTo>
                <a:lnTo>
                  <a:pt x="10" y="15"/>
                </a:lnTo>
                <a:lnTo>
                  <a:pt x="14" y="11"/>
                </a:lnTo>
                <a:lnTo>
                  <a:pt x="21" y="8"/>
                </a:lnTo>
                <a:lnTo>
                  <a:pt x="27" y="5"/>
                </a:lnTo>
                <a:lnTo>
                  <a:pt x="33" y="1"/>
                </a:lnTo>
                <a:lnTo>
                  <a:pt x="38" y="0"/>
                </a:lnTo>
                <a:close/>
              </a:path>
            </a:pathLst>
          </a:custGeom>
          <a:grpFill/>
          <a:ln w="0">
            <a:noFill/>
            <a:prstDash val="solid"/>
            <a:round/>
            <a:headEnd/>
            <a:tailEnd/>
          </a:ln>
        </xdr:spPr>
      </xdr:sp>
      <xdr:sp macro="" textlink="">
        <xdr:nvSpPr>
          <xdr:cNvPr id="66" name="Freeform 63">
            <a:extLst>
              <a:ext uri="{FF2B5EF4-FFF2-40B4-BE49-F238E27FC236}">
                <a16:creationId xmlns:a16="http://schemas.microsoft.com/office/drawing/2014/main" id="{00000000-0008-0000-0000-000042000000}"/>
              </a:ext>
            </a:extLst>
          </xdr:cNvPr>
          <xdr:cNvSpPr>
            <a:spLocks/>
          </xdr:cNvSpPr>
        </xdr:nvSpPr>
        <xdr:spPr bwMode="auto">
          <a:xfrm>
            <a:off x="672" y="307"/>
            <a:ext cx="7" cy="6"/>
          </a:xfrm>
          <a:custGeom>
            <a:avLst/>
            <a:gdLst>
              <a:gd name="T0" fmla="*/ 0 w 51"/>
              <a:gd name="T1" fmla="*/ 0 h 49"/>
              <a:gd name="T2" fmla="*/ 13 w 51"/>
              <a:gd name="T3" fmla="*/ 3 h 49"/>
              <a:gd name="T4" fmla="*/ 27 w 51"/>
              <a:gd name="T5" fmla="*/ 8 h 49"/>
              <a:gd name="T6" fmla="*/ 39 w 51"/>
              <a:gd name="T7" fmla="*/ 15 h 49"/>
              <a:gd name="T8" fmla="*/ 45 w 51"/>
              <a:gd name="T9" fmla="*/ 23 h 49"/>
              <a:gd name="T10" fmla="*/ 47 w 51"/>
              <a:gd name="T11" fmla="*/ 31 h 49"/>
              <a:gd name="T12" fmla="*/ 49 w 51"/>
              <a:gd name="T13" fmla="*/ 40 h 49"/>
              <a:gd name="T14" fmla="*/ 51 w 51"/>
              <a:gd name="T15" fmla="*/ 49 h 49"/>
              <a:gd name="T16" fmla="*/ 43 w 51"/>
              <a:gd name="T17" fmla="*/ 49 h 49"/>
              <a:gd name="T18" fmla="*/ 36 w 51"/>
              <a:gd name="T19" fmla="*/ 46 h 49"/>
              <a:gd name="T20" fmla="*/ 28 w 51"/>
              <a:gd name="T21" fmla="*/ 42 h 49"/>
              <a:gd name="T22" fmla="*/ 21 w 51"/>
              <a:gd name="T23" fmla="*/ 38 h 49"/>
              <a:gd name="T24" fmla="*/ 12 w 51"/>
              <a:gd name="T25" fmla="*/ 32 h 49"/>
              <a:gd name="T26" fmla="*/ 6 w 51"/>
              <a:gd name="T27" fmla="*/ 23 h 49"/>
              <a:gd name="T28" fmla="*/ 1 w 51"/>
              <a:gd name="T29" fmla="*/ 12 h 49"/>
              <a:gd name="T30" fmla="*/ 0 w 51"/>
              <a:gd name="T3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1" h="49">
                <a:moveTo>
                  <a:pt x="0" y="0"/>
                </a:moveTo>
                <a:lnTo>
                  <a:pt x="13" y="3"/>
                </a:lnTo>
                <a:lnTo>
                  <a:pt x="27" y="8"/>
                </a:lnTo>
                <a:lnTo>
                  <a:pt x="39" y="15"/>
                </a:lnTo>
                <a:lnTo>
                  <a:pt x="45" y="23"/>
                </a:lnTo>
                <a:lnTo>
                  <a:pt x="47" y="31"/>
                </a:lnTo>
                <a:lnTo>
                  <a:pt x="49" y="40"/>
                </a:lnTo>
                <a:lnTo>
                  <a:pt x="51" y="49"/>
                </a:lnTo>
                <a:lnTo>
                  <a:pt x="43" y="49"/>
                </a:lnTo>
                <a:lnTo>
                  <a:pt x="36" y="46"/>
                </a:lnTo>
                <a:lnTo>
                  <a:pt x="28" y="42"/>
                </a:lnTo>
                <a:lnTo>
                  <a:pt x="21" y="38"/>
                </a:lnTo>
                <a:lnTo>
                  <a:pt x="12" y="32"/>
                </a:lnTo>
                <a:lnTo>
                  <a:pt x="6" y="23"/>
                </a:lnTo>
                <a:lnTo>
                  <a:pt x="1" y="12"/>
                </a:lnTo>
                <a:lnTo>
                  <a:pt x="0" y="0"/>
                </a:lnTo>
                <a:close/>
              </a:path>
            </a:pathLst>
          </a:custGeom>
          <a:grpFill/>
          <a:ln w="0">
            <a:noFill/>
            <a:prstDash val="solid"/>
            <a:round/>
            <a:headEnd/>
            <a:tailEnd/>
          </a:ln>
        </xdr:spPr>
      </xdr:sp>
      <xdr:sp macro="" textlink="">
        <xdr:nvSpPr>
          <xdr:cNvPr id="67" name="Freeform 64">
            <a:extLst>
              <a:ext uri="{FF2B5EF4-FFF2-40B4-BE49-F238E27FC236}">
                <a16:creationId xmlns:a16="http://schemas.microsoft.com/office/drawing/2014/main" id="{00000000-0008-0000-0000-000043000000}"/>
              </a:ext>
            </a:extLst>
          </xdr:cNvPr>
          <xdr:cNvSpPr>
            <a:spLocks/>
          </xdr:cNvSpPr>
        </xdr:nvSpPr>
        <xdr:spPr bwMode="auto">
          <a:xfrm>
            <a:off x="679" y="305"/>
            <a:ext cx="5" cy="8"/>
          </a:xfrm>
          <a:custGeom>
            <a:avLst/>
            <a:gdLst>
              <a:gd name="T0" fmla="*/ 5 w 34"/>
              <a:gd name="T1" fmla="*/ 0 h 61"/>
              <a:gd name="T2" fmla="*/ 15 w 34"/>
              <a:gd name="T3" fmla="*/ 10 h 61"/>
              <a:gd name="T4" fmla="*/ 23 w 34"/>
              <a:gd name="T5" fmla="*/ 21 h 61"/>
              <a:gd name="T6" fmla="*/ 30 w 34"/>
              <a:gd name="T7" fmla="*/ 33 h 61"/>
              <a:gd name="T8" fmla="*/ 34 w 34"/>
              <a:gd name="T9" fmla="*/ 48 h 61"/>
              <a:gd name="T10" fmla="*/ 30 w 34"/>
              <a:gd name="T11" fmla="*/ 45 h 61"/>
              <a:gd name="T12" fmla="*/ 28 w 34"/>
              <a:gd name="T13" fmla="*/ 42 h 61"/>
              <a:gd name="T14" fmla="*/ 25 w 34"/>
              <a:gd name="T15" fmla="*/ 40 h 61"/>
              <a:gd name="T16" fmla="*/ 20 w 34"/>
              <a:gd name="T17" fmla="*/ 38 h 61"/>
              <a:gd name="T18" fmla="*/ 17 w 34"/>
              <a:gd name="T19" fmla="*/ 35 h 61"/>
              <a:gd name="T20" fmla="*/ 14 w 34"/>
              <a:gd name="T21" fmla="*/ 38 h 61"/>
              <a:gd name="T22" fmla="*/ 12 w 34"/>
              <a:gd name="T23" fmla="*/ 43 h 61"/>
              <a:gd name="T24" fmla="*/ 10 w 34"/>
              <a:gd name="T25" fmla="*/ 50 h 61"/>
              <a:gd name="T26" fmla="*/ 8 w 34"/>
              <a:gd name="T27" fmla="*/ 58 h 61"/>
              <a:gd name="T28" fmla="*/ 10 w 34"/>
              <a:gd name="T29" fmla="*/ 61 h 61"/>
              <a:gd name="T30" fmla="*/ 4 w 34"/>
              <a:gd name="T31" fmla="*/ 53 h 61"/>
              <a:gd name="T32" fmla="*/ 0 w 34"/>
              <a:gd name="T33" fmla="*/ 47 h 61"/>
              <a:gd name="T34" fmla="*/ 0 w 34"/>
              <a:gd name="T35" fmla="*/ 39 h 61"/>
              <a:gd name="T36" fmla="*/ 1 w 34"/>
              <a:gd name="T37" fmla="*/ 29 h 61"/>
              <a:gd name="T38" fmla="*/ 2 w 34"/>
              <a:gd name="T39" fmla="*/ 24 h 61"/>
              <a:gd name="T40" fmla="*/ 4 w 34"/>
              <a:gd name="T41" fmla="*/ 17 h 61"/>
              <a:gd name="T42" fmla="*/ 6 w 34"/>
              <a:gd name="T43" fmla="*/ 10 h 61"/>
              <a:gd name="T44" fmla="*/ 6 w 34"/>
              <a:gd name="T45" fmla="*/ 5 h 61"/>
              <a:gd name="T46" fmla="*/ 5 w 34"/>
              <a:gd name="T47"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4" h="61">
                <a:moveTo>
                  <a:pt x="5" y="0"/>
                </a:moveTo>
                <a:lnTo>
                  <a:pt x="15" y="10"/>
                </a:lnTo>
                <a:lnTo>
                  <a:pt x="23" y="21"/>
                </a:lnTo>
                <a:lnTo>
                  <a:pt x="30" y="33"/>
                </a:lnTo>
                <a:lnTo>
                  <a:pt x="34" y="48"/>
                </a:lnTo>
                <a:lnTo>
                  <a:pt x="30" y="45"/>
                </a:lnTo>
                <a:lnTo>
                  <a:pt x="28" y="42"/>
                </a:lnTo>
                <a:lnTo>
                  <a:pt x="25" y="40"/>
                </a:lnTo>
                <a:lnTo>
                  <a:pt x="20" y="38"/>
                </a:lnTo>
                <a:lnTo>
                  <a:pt x="17" y="35"/>
                </a:lnTo>
                <a:lnTo>
                  <a:pt x="14" y="38"/>
                </a:lnTo>
                <a:lnTo>
                  <a:pt x="12" y="43"/>
                </a:lnTo>
                <a:lnTo>
                  <a:pt x="10" y="50"/>
                </a:lnTo>
                <a:lnTo>
                  <a:pt x="8" y="58"/>
                </a:lnTo>
                <a:lnTo>
                  <a:pt x="10" y="61"/>
                </a:lnTo>
                <a:lnTo>
                  <a:pt x="4" y="53"/>
                </a:lnTo>
                <a:lnTo>
                  <a:pt x="0" y="47"/>
                </a:lnTo>
                <a:lnTo>
                  <a:pt x="0" y="39"/>
                </a:lnTo>
                <a:lnTo>
                  <a:pt x="1" y="29"/>
                </a:lnTo>
                <a:lnTo>
                  <a:pt x="2" y="24"/>
                </a:lnTo>
                <a:lnTo>
                  <a:pt x="4" y="17"/>
                </a:lnTo>
                <a:lnTo>
                  <a:pt x="6" y="10"/>
                </a:lnTo>
                <a:lnTo>
                  <a:pt x="6" y="5"/>
                </a:lnTo>
                <a:lnTo>
                  <a:pt x="5" y="0"/>
                </a:lnTo>
                <a:close/>
              </a:path>
            </a:pathLst>
          </a:custGeom>
          <a:grpFill/>
          <a:ln w="0">
            <a:noFill/>
            <a:prstDash val="solid"/>
            <a:round/>
            <a:headEnd/>
            <a:tailEnd/>
          </a:ln>
        </xdr:spPr>
      </xdr:sp>
      <xdr:sp macro="" textlink="">
        <xdr:nvSpPr>
          <xdr:cNvPr id="68" name="Freeform 65">
            <a:extLst>
              <a:ext uri="{FF2B5EF4-FFF2-40B4-BE49-F238E27FC236}">
                <a16:creationId xmlns:a16="http://schemas.microsoft.com/office/drawing/2014/main" id="{00000000-0008-0000-0000-000044000000}"/>
              </a:ext>
            </a:extLst>
          </xdr:cNvPr>
          <xdr:cNvSpPr>
            <a:spLocks/>
          </xdr:cNvSpPr>
        </xdr:nvSpPr>
        <xdr:spPr bwMode="auto">
          <a:xfrm>
            <a:off x="684" y="306"/>
            <a:ext cx="3" cy="8"/>
          </a:xfrm>
          <a:custGeom>
            <a:avLst/>
            <a:gdLst>
              <a:gd name="T0" fmla="*/ 20 w 22"/>
              <a:gd name="T1" fmla="*/ 0 h 61"/>
              <a:gd name="T2" fmla="*/ 22 w 22"/>
              <a:gd name="T3" fmla="*/ 16 h 61"/>
              <a:gd name="T4" fmla="*/ 22 w 22"/>
              <a:gd name="T5" fmla="*/ 31 h 61"/>
              <a:gd name="T6" fmla="*/ 18 w 22"/>
              <a:gd name="T7" fmla="*/ 47 h 61"/>
              <a:gd name="T8" fmla="*/ 11 w 22"/>
              <a:gd name="T9" fmla="*/ 61 h 61"/>
              <a:gd name="T10" fmla="*/ 11 w 22"/>
              <a:gd name="T11" fmla="*/ 58 h 61"/>
              <a:gd name="T12" fmla="*/ 10 w 22"/>
              <a:gd name="T13" fmla="*/ 56 h 61"/>
              <a:gd name="T14" fmla="*/ 9 w 22"/>
              <a:gd name="T15" fmla="*/ 54 h 61"/>
              <a:gd name="T16" fmla="*/ 6 w 22"/>
              <a:gd name="T17" fmla="*/ 52 h 61"/>
              <a:gd name="T18" fmla="*/ 4 w 22"/>
              <a:gd name="T19" fmla="*/ 51 h 61"/>
              <a:gd name="T20" fmla="*/ 2 w 22"/>
              <a:gd name="T21" fmla="*/ 48 h 61"/>
              <a:gd name="T22" fmla="*/ 0 w 22"/>
              <a:gd name="T23" fmla="*/ 47 h 61"/>
              <a:gd name="T24" fmla="*/ 2 w 22"/>
              <a:gd name="T25" fmla="*/ 35 h 61"/>
              <a:gd name="T26" fmla="*/ 5 w 22"/>
              <a:gd name="T27" fmla="*/ 21 h 61"/>
              <a:gd name="T28" fmla="*/ 11 w 22"/>
              <a:gd name="T29" fmla="*/ 9 h 61"/>
              <a:gd name="T30" fmla="*/ 20 w 22"/>
              <a:gd name="T31"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2" h="61">
                <a:moveTo>
                  <a:pt x="20" y="0"/>
                </a:moveTo>
                <a:lnTo>
                  <a:pt x="22" y="16"/>
                </a:lnTo>
                <a:lnTo>
                  <a:pt x="22" y="31"/>
                </a:lnTo>
                <a:lnTo>
                  <a:pt x="18" y="47"/>
                </a:lnTo>
                <a:lnTo>
                  <a:pt x="11" y="61"/>
                </a:lnTo>
                <a:lnTo>
                  <a:pt x="11" y="58"/>
                </a:lnTo>
                <a:lnTo>
                  <a:pt x="10" y="56"/>
                </a:lnTo>
                <a:lnTo>
                  <a:pt x="9" y="54"/>
                </a:lnTo>
                <a:lnTo>
                  <a:pt x="6" y="52"/>
                </a:lnTo>
                <a:lnTo>
                  <a:pt x="4" y="51"/>
                </a:lnTo>
                <a:lnTo>
                  <a:pt x="2" y="48"/>
                </a:lnTo>
                <a:lnTo>
                  <a:pt x="0" y="47"/>
                </a:lnTo>
                <a:lnTo>
                  <a:pt x="2" y="35"/>
                </a:lnTo>
                <a:lnTo>
                  <a:pt x="5" y="21"/>
                </a:lnTo>
                <a:lnTo>
                  <a:pt x="11" y="9"/>
                </a:lnTo>
                <a:lnTo>
                  <a:pt x="20" y="0"/>
                </a:lnTo>
                <a:close/>
              </a:path>
            </a:pathLst>
          </a:custGeom>
          <a:grpFill/>
          <a:ln w="0">
            <a:noFill/>
            <a:prstDash val="solid"/>
            <a:round/>
            <a:headEnd/>
            <a:tailEnd/>
          </a:ln>
        </xdr:spPr>
      </xdr:sp>
      <xdr:sp macro="" textlink="">
        <xdr:nvSpPr>
          <xdr:cNvPr id="69" name="Freeform 66">
            <a:extLst>
              <a:ext uri="{FF2B5EF4-FFF2-40B4-BE49-F238E27FC236}">
                <a16:creationId xmlns:a16="http://schemas.microsoft.com/office/drawing/2014/main" id="{00000000-0008-0000-0000-000045000000}"/>
              </a:ext>
            </a:extLst>
          </xdr:cNvPr>
          <xdr:cNvSpPr>
            <a:spLocks/>
          </xdr:cNvSpPr>
        </xdr:nvSpPr>
        <xdr:spPr bwMode="auto">
          <a:xfrm>
            <a:off x="688" y="303"/>
            <a:ext cx="5" cy="9"/>
          </a:xfrm>
          <a:custGeom>
            <a:avLst/>
            <a:gdLst>
              <a:gd name="T0" fmla="*/ 31 w 34"/>
              <a:gd name="T1" fmla="*/ 0 h 79"/>
              <a:gd name="T2" fmla="*/ 32 w 34"/>
              <a:gd name="T3" fmla="*/ 9 h 79"/>
              <a:gd name="T4" fmla="*/ 34 w 34"/>
              <a:gd name="T5" fmla="*/ 19 h 79"/>
              <a:gd name="T6" fmla="*/ 34 w 34"/>
              <a:gd name="T7" fmla="*/ 28 h 79"/>
              <a:gd name="T8" fmla="*/ 33 w 34"/>
              <a:gd name="T9" fmla="*/ 37 h 79"/>
              <a:gd name="T10" fmla="*/ 30 w 34"/>
              <a:gd name="T11" fmla="*/ 43 h 79"/>
              <a:gd name="T12" fmla="*/ 25 w 34"/>
              <a:gd name="T13" fmla="*/ 49 h 79"/>
              <a:gd name="T14" fmla="*/ 21 w 34"/>
              <a:gd name="T15" fmla="*/ 54 h 79"/>
              <a:gd name="T16" fmla="*/ 17 w 34"/>
              <a:gd name="T17" fmla="*/ 60 h 79"/>
              <a:gd name="T18" fmla="*/ 14 w 34"/>
              <a:gd name="T19" fmla="*/ 64 h 79"/>
              <a:gd name="T20" fmla="*/ 7 w 34"/>
              <a:gd name="T21" fmla="*/ 70 h 79"/>
              <a:gd name="T22" fmla="*/ 3 w 34"/>
              <a:gd name="T23" fmla="*/ 76 h 79"/>
              <a:gd name="T24" fmla="*/ 0 w 34"/>
              <a:gd name="T25" fmla="*/ 79 h 79"/>
              <a:gd name="T26" fmla="*/ 2 w 34"/>
              <a:gd name="T27" fmla="*/ 64 h 79"/>
              <a:gd name="T28" fmla="*/ 1 w 34"/>
              <a:gd name="T29" fmla="*/ 49 h 79"/>
              <a:gd name="T30" fmla="*/ 1 w 34"/>
              <a:gd name="T31" fmla="*/ 34 h 79"/>
              <a:gd name="T32" fmla="*/ 5 w 34"/>
              <a:gd name="T33" fmla="*/ 23 h 79"/>
              <a:gd name="T34" fmla="*/ 11 w 34"/>
              <a:gd name="T35" fmla="*/ 13 h 79"/>
              <a:gd name="T36" fmla="*/ 21 w 34"/>
              <a:gd name="T37" fmla="*/ 5 h 79"/>
              <a:gd name="T38" fmla="*/ 31 w 34"/>
              <a:gd name="T39"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4" h="79">
                <a:moveTo>
                  <a:pt x="31" y="0"/>
                </a:moveTo>
                <a:lnTo>
                  <a:pt x="32" y="9"/>
                </a:lnTo>
                <a:lnTo>
                  <a:pt x="34" y="19"/>
                </a:lnTo>
                <a:lnTo>
                  <a:pt x="34" y="28"/>
                </a:lnTo>
                <a:lnTo>
                  <a:pt x="33" y="37"/>
                </a:lnTo>
                <a:lnTo>
                  <a:pt x="30" y="43"/>
                </a:lnTo>
                <a:lnTo>
                  <a:pt x="25" y="49"/>
                </a:lnTo>
                <a:lnTo>
                  <a:pt x="21" y="54"/>
                </a:lnTo>
                <a:lnTo>
                  <a:pt x="17" y="60"/>
                </a:lnTo>
                <a:lnTo>
                  <a:pt x="14" y="64"/>
                </a:lnTo>
                <a:lnTo>
                  <a:pt x="7" y="70"/>
                </a:lnTo>
                <a:lnTo>
                  <a:pt x="3" y="76"/>
                </a:lnTo>
                <a:lnTo>
                  <a:pt x="0" y="79"/>
                </a:lnTo>
                <a:lnTo>
                  <a:pt x="2" y="64"/>
                </a:lnTo>
                <a:lnTo>
                  <a:pt x="1" y="49"/>
                </a:lnTo>
                <a:lnTo>
                  <a:pt x="1" y="34"/>
                </a:lnTo>
                <a:lnTo>
                  <a:pt x="5" y="23"/>
                </a:lnTo>
                <a:lnTo>
                  <a:pt x="11" y="13"/>
                </a:lnTo>
                <a:lnTo>
                  <a:pt x="21" y="5"/>
                </a:lnTo>
                <a:lnTo>
                  <a:pt x="31" y="0"/>
                </a:lnTo>
                <a:close/>
              </a:path>
            </a:pathLst>
          </a:custGeom>
          <a:grpFill/>
          <a:ln w="0">
            <a:noFill/>
            <a:prstDash val="solid"/>
            <a:round/>
            <a:headEnd/>
            <a:tailEnd/>
          </a:ln>
        </xdr:spPr>
      </xdr:sp>
      <xdr:sp macro="" textlink="">
        <xdr:nvSpPr>
          <xdr:cNvPr id="70" name="Freeform 67">
            <a:extLst>
              <a:ext uri="{FF2B5EF4-FFF2-40B4-BE49-F238E27FC236}">
                <a16:creationId xmlns:a16="http://schemas.microsoft.com/office/drawing/2014/main" id="{00000000-0008-0000-0000-000046000000}"/>
              </a:ext>
            </a:extLst>
          </xdr:cNvPr>
          <xdr:cNvSpPr>
            <a:spLocks/>
          </xdr:cNvSpPr>
        </xdr:nvSpPr>
        <xdr:spPr bwMode="auto">
          <a:xfrm>
            <a:off x="673" y="303"/>
            <a:ext cx="6" cy="6"/>
          </a:xfrm>
          <a:custGeom>
            <a:avLst/>
            <a:gdLst>
              <a:gd name="T0" fmla="*/ 7 w 38"/>
              <a:gd name="T1" fmla="*/ 0 h 49"/>
              <a:gd name="T2" fmla="*/ 12 w 38"/>
              <a:gd name="T3" fmla="*/ 2 h 49"/>
              <a:gd name="T4" fmla="*/ 17 w 38"/>
              <a:gd name="T5" fmla="*/ 6 h 49"/>
              <a:gd name="T6" fmla="*/ 23 w 38"/>
              <a:gd name="T7" fmla="*/ 10 h 49"/>
              <a:gd name="T8" fmla="*/ 26 w 38"/>
              <a:gd name="T9" fmla="*/ 14 h 49"/>
              <a:gd name="T10" fmla="*/ 31 w 38"/>
              <a:gd name="T11" fmla="*/ 22 h 49"/>
              <a:gd name="T12" fmla="*/ 36 w 38"/>
              <a:gd name="T13" fmla="*/ 31 h 49"/>
              <a:gd name="T14" fmla="*/ 38 w 38"/>
              <a:gd name="T15" fmla="*/ 41 h 49"/>
              <a:gd name="T16" fmla="*/ 35 w 38"/>
              <a:gd name="T17" fmla="*/ 49 h 49"/>
              <a:gd name="T18" fmla="*/ 31 w 38"/>
              <a:gd name="T19" fmla="*/ 48 h 49"/>
              <a:gd name="T20" fmla="*/ 25 w 38"/>
              <a:gd name="T21" fmla="*/ 44 h 49"/>
              <a:gd name="T22" fmla="*/ 17 w 38"/>
              <a:gd name="T23" fmla="*/ 38 h 49"/>
              <a:gd name="T24" fmla="*/ 10 w 38"/>
              <a:gd name="T25" fmla="*/ 34 h 49"/>
              <a:gd name="T26" fmla="*/ 4 w 38"/>
              <a:gd name="T27" fmla="*/ 31 h 49"/>
              <a:gd name="T28" fmla="*/ 2 w 38"/>
              <a:gd name="T29" fmla="*/ 29 h 49"/>
              <a:gd name="T30" fmla="*/ 1 w 38"/>
              <a:gd name="T31" fmla="*/ 25 h 49"/>
              <a:gd name="T32" fmla="*/ 0 w 38"/>
              <a:gd name="T33" fmla="*/ 18 h 49"/>
              <a:gd name="T34" fmla="*/ 0 w 38"/>
              <a:gd name="T35" fmla="*/ 11 h 49"/>
              <a:gd name="T36" fmla="*/ 0 w 38"/>
              <a:gd name="T37" fmla="*/ 5 h 49"/>
              <a:gd name="T38" fmla="*/ 1 w 38"/>
              <a:gd name="T39" fmla="*/ 1 h 49"/>
              <a:gd name="T40" fmla="*/ 7 w 38"/>
              <a:gd name="T4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8" h="49">
                <a:moveTo>
                  <a:pt x="7" y="0"/>
                </a:moveTo>
                <a:lnTo>
                  <a:pt x="12" y="2"/>
                </a:lnTo>
                <a:lnTo>
                  <a:pt x="17" y="6"/>
                </a:lnTo>
                <a:lnTo>
                  <a:pt x="23" y="10"/>
                </a:lnTo>
                <a:lnTo>
                  <a:pt x="26" y="14"/>
                </a:lnTo>
                <a:lnTo>
                  <a:pt x="31" y="22"/>
                </a:lnTo>
                <a:lnTo>
                  <a:pt x="36" y="31"/>
                </a:lnTo>
                <a:lnTo>
                  <a:pt x="38" y="41"/>
                </a:lnTo>
                <a:lnTo>
                  <a:pt x="35" y="49"/>
                </a:lnTo>
                <a:lnTo>
                  <a:pt x="31" y="48"/>
                </a:lnTo>
                <a:lnTo>
                  <a:pt x="25" y="44"/>
                </a:lnTo>
                <a:lnTo>
                  <a:pt x="17" y="38"/>
                </a:lnTo>
                <a:lnTo>
                  <a:pt x="10" y="34"/>
                </a:lnTo>
                <a:lnTo>
                  <a:pt x="4" y="31"/>
                </a:lnTo>
                <a:lnTo>
                  <a:pt x="2" y="29"/>
                </a:lnTo>
                <a:lnTo>
                  <a:pt x="1" y="25"/>
                </a:lnTo>
                <a:lnTo>
                  <a:pt x="0" y="18"/>
                </a:lnTo>
                <a:lnTo>
                  <a:pt x="0" y="11"/>
                </a:lnTo>
                <a:lnTo>
                  <a:pt x="0" y="5"/>
                </a:lnTo>
                <a:lnTo>
                  <a:pt x="1" y="1"/>
                </a:lnTo>
                <a:lnTo>
                  <a:pt x="7" y="0"/>
                </a:lnTo>
                <a:close/>
              </a:path>
            </a:pathLst>
          </a:custGeom>
          <a:grpFill/>
          <a:ln w="0">
            <a:noFill/>
            <a:prstDash val="solid"/>
            <a:round/>
            <a:headEnd/>
            <a:tailEnd/>
          </a:ln>
        </xdr:spPr>
      </xdr:sp>
      <xdr:sp macro="" textlink="">
        <xdr:nvSpPr>
          <xdr:cNvPr id="71" name="Freeform 68">
            <a:extLst>
              <a:ext uri="{FF2B5EF4-FFF2-40B4-BE49-F238E27FC236}">
                <a16:creationId xmlns:a16="http://schemas.microsoft.com/office/drawing/2014/main" id="{00000000-0008-0000-0000-000047000000}"/>
              </a:ext>
            </a:extLst>
          </xdr:cNvPr>
          <xdr:cNvSpPr>
            <a:spLocks/>
          </xdr:cNvSpPr>
        </xdr:nvSpPr>
        <xdr:spPr bwMode="auto">
          <a:xfrm>
            <a:off x="675" y="296"/>
            <a:ext cx="4" cy="7"/>
          </a:xfrm>
          <a:custGeom>
            <a:avLst/>
            <a:gdLst>
              <a:gd name="T0" fmla="*/ 15 w 26"/>
              <a:gd name="T1" fmla="*/ 0 h 50"/>
              <a:gd name="T2" fmla="*/ 18 w 26"/>
              <a:gd name="T3" fmla="*/ 3 h 50"/>
              <a:gd name="T4" fmla="*/ 22 w 26"/>
              <a:gd name="T5" fmla="*/ 9 h 50"/>
              <a:gd name="T6" fmla="*/ 24 w 26"/>
              <a:gd name="T7" fmla="*/ 15 h 50"/>
              <a:gd name="T8" fmla="*/ 26 w 26"/>
              <a:gd name="T9" fmla="*/ 21 h 50"/>
              <a:gd name="T10" fmla="*/ 25 w 26"/>
              <a:gd name="T11" fmla="*/ 23 h 50"/>
              <a:gd name="T12" fmla="*/ 22 w 26"/>
              <a:gd name="T13" fmla="*/ 28 h 50"/>
              <a:gd name="T14" fmla="*/ 18 w 26"/>
              <a:gd name="T15" fmla="*/ 35 h 50"/>
              <a:gd name="T16" fmla="*/ 14 w 26"/>
              <a:gd name="T17" fmla="*/ 41 h 50"/>
              <a:gd name="T18" fmla="*/ 11 w 26"/>
              <a:gd name="T19" fmla="*/ 47 h 50"/>
              <a:gd name="T20" fmla="*/ 9 w 26"/>
              <a:gd name="T21" fmla="*/ 50 h 50"/>
              <a:gd name="T22" fmla="*/ 3 w 26"/>
              <a:gd name="T23" fmla="*/ 45 h 50"/>
              <a:gd name="T24" fmla="*/ 0 w 26"/>
              <a:gd name="T25" fmla="*/ 37 h 50"/>
              <a:gd name="T26" fmla="*/ 0 w 26"/>
              <a:gd name="T27" fmla="*/ 28 h 50"/>
              <a:gd name="T28" fmla="*/ 1 w 26"/>
              <a:gd name="T29" fmla="*/ 20 h 50"/>
              <a:gd name="T30" fmla="*/ 2 w 26"/>
              <a:gd name="T31" fmla="*/ 14 h 50"/>
              <a:gd name="T32" fmla="*/ 5 w 26"/>
              <a:gd name="T33" fmla="*/ 7 h 50"/>
              <a:gd name="T34" fmla="*/ 10 w 26"/>
              <a:gd name="T35" fmla="*/ 2 h 50"/>
              <a:gd name="T36" fmla="*/ 15 w 26"/>
              <a:gd name="T37"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6" h="50">
                <a:moveTo>
                  <a:pt x="15" y="0"/>
                </a:moveTo>
                <a:lnTo>
                  <a:pt x="18" y="3"/>
                </a:lnTo>
                <a:lnTo>
                  <a:pt x="22" y="9"/>
                </a:lnTo>
                <a:lnTo>
                  <a:pt x="24" y="15"/>
                </a:lnTo>
                <a:lnTo>
                  <a:pt x="26" y="21"/>
                </a:lnTo>
                <a:lnTo>
                  <a:pt x="25" y="23"/>
                </a:lnTo>
                <a:lnTo>
                  <a:pt x="22" y="28"/>
                </a:lnTo>
                <a:lnTo>
                  <a:pt x="18" y="35"/>
                </a:lnTo>
                <a:lnTo>
                  <a:pt x="14" y="41"/>
                </a:lnTo>
                <a:lnTo>
                  <a:pt x="11" y="47"/>
                </a:lnTo>
                <a:lnTo>
                  <a:pt x="9" y="50"/>
                </a:lnTo>
                <a:lnTo>
                  <a:pt x="3" y="45"/>
                </a:lnTo>
                <a:lnTo>
                  <a:pt x="0" y="37"/>
                </a:lnTo>
                <a:lnTo>
                  <a:pt x="0" y="28"/>
                </a:lnTo>
                <a:lnTo>
                  <a:pt x="1" y="20"/>
                </a:lnTo>
                <a:lnTo>
                  <a:pt x="2" y="14"/>
                </a:lnTo>
                <a:lnTo>
                  <a:pt x="5" y="7"/>
                </a:lnTo>
                <a:lnTo>
                  <a:pt x="10" y="2"/>
                </a:lnTo>
                <a:lnTo>
                  <a:pt x="15" y="0"/>
                </a:lnTo>
                <a:close/>
              </a:path>
            </a:pathLst>
          </a:custGeom>
          <a:grpFill/>
          <a:ln w="0">
            <a:noFill/>
            <a:prstDash val="solid"/>
            <a:round/>
            <a:headEnd/>
            <a:tailEnd/>
          </a:ln>
        </xdr:spPr>
      </xdr:sp>
      <xdr:sp macro="" textlink="">
        <xdr:nvSpPr>
          <xdr:cNvPr id="72" name="Freeform 69">
            <a:extLst>
              <a:ext uri="{FF2B5EF4-FFF2-40B4-BE49-F238E27FC236}">
                <a16:creationId xmlns:a16="http://schemas.microsoft.com/office/drawing/2014/main" id="{00000000-0008-0000-0000-000048000000}"/>
              </a:ext>
            </a:extLst>
          </xdr:cNvPr>
          <xdr:cNvSpPr>
            <a:spLocks/>
          </xdr:cNvSpPr>
        </xdr:nvSpPr>
        <xdr:spPr bwMode="auto">
          <a:xfrm>
            <a:off x="689" y="297"/>
            <a:ext cx="3" cy="6"/>
          </a:xfrm>
          <a:custGeom>
            <a:avLst/>
            <a:gdLst>
              <a:gd name="T0" fmla="*/ 10 w 24"/>
              <a:gd name="T1" fmla="*/ 0 h 51"/>
              <a:gd name="T2" fmla="*/ 15 w 24"/>
              <a:gd name="T3" fmla="*/ 2 h 51"/>
              <a:gd name="T4" fmla="*/ 19 w 24"/>
              <a:gd name="T5" fmla="*/ 8 h 51"/>
              <a:gd name="T6" fmla="*/ 22 w 24"/>
              <a:gd name="T7" fmla="*/ 14 h 51"/>
              <a:gd name="T8" fmla="*/ 23 w 24"/>
              <a:gd name="T9" fmla="*/ 20 h 51"/>
              <a:gd name="T10" fmla="*/ 24 w 24"/>
              <a:gd name="T11" fmla="*/ 28 h 51"/>
              <a:gd name="T12" fmla="*/ 24 w 24"/>
              <a:gd name="T13" fmla="*/ 37 h 51"/>
              <a:gd name="T14" fmla="*/ 22 w 24"/>
              <a:gd name="T15" fmla="*/ 45 h 51"/>
              <a:gd name="T16" fmla="*/ 16 w 24"/>
              <a:gd name="T17" fmla="*/ 51 h 51"/>
              <a:gd name="T18" fmla="*/ 14 w 24"/>
              <a:gd name="T19" fmla="*/ 47 h 51"/>
              <a:gd name="T20" fmla="*/ 10 w 24"/>
              <a:gd name="T21" fmla="*/ 42 h 51"/>
              <a:gd name="T22" fmla="*/ 7 w 24"/>
              <a:gd name="T23" fmla="*/ 35 h 51"/>
              <a:gd name="T24" fmla="*/ 3 w 24"/>
              <a:gd name="T25" fmla="*/ 28 h 51"/>
              <a:gd name="T26" fmla="*/ 1 w 24"/>
              <a:gd name="T27" fmla="*/ 23 h 51"/>
              <a:gd name="T28" fmla="*/ 0 w 24"/>
              <a:gd name="T29" fmla="*/ 21 h 51"/>
              <a:gd name="T30" fmla="*/ 1 w 24"/>
              <a:gd name="T31" fmla="*/ 16 h 51"/>
              <a:gd name="T32" fmla="*/ 4 w 24"/>
              <a:gd name="T33" fmla="*/ 9 h 51"/>
              <a:gd name="T34" fmla="*/ 7 w 24"/>
              <a:gd name="T35" fmla="*/ 3 h 51"/>
              <a:gd name="T36" fmla="*/ 10 w 24"/>
              <a:gd name="T3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 h="51">
                <a:moveTo>
                  <a:pt x="10" y="0"/>
                </a:moveTo>
                <a:lnTo>
                  <a:pt x="15" y="2"/>
                </a:lnTo>
                <a:lnTo>
                  <a:pt x="19" y="8"/>
                </a:lnTo>
                <a:lnTo>
                  <a:pt x="22" y="14"/>
                </a:lnTo>
                <a:lnTo>
                  <a:pt x="23" y="20"/>
                </a:lnTo>
                <a:lnTo>
                  <a:pt x="24" y="28"/>
                </a:lnTo>
                <a:lnTo>
                  <a:pt x="24" y="37"/>
                </a:lnTo>
                <a:lnTo>
                  <a:pt x="22" y="45"/>
                </a:lnTo>
                <a:lnTo>
                  <a:pt x="16" y="51"/>
                </a:lnTo>
                <a:lnTo>
                  <a:pt x="14" y="47"/>
                </a:lnTo>
                <a:lnTo>
                  <a:pt x="10" y="42"/>
                </a:lnTo>
                <a:lnTo>
                  <a:pt x="7" y="35"/>
                </a:lnTo>
                <a:lnTo>
                  <a:pt x="3" y="28"/>
                </a:lnTo>
                <a:lnTo>
                  <a:pt x="1" y="23"/>
                </a:lnTo>
                <a:lnTo>
                  <a:pt x="0" y="21"/>
                </a:lnTo>
                <a:lnTo>
                  <a:pt x="1" y="16"/>
                </a:lnTo>
                <a:lnTo>
                  <a:pt x="4" y="9"/>
                </a:lnTo>
                <a:lnTo>
                  <a:pt x="7" y="3"/>
                </a:lnTo>
                <a:lnTo>
                  <a:pt x="10" y="0"/>
                </a:lnTo>
                <a:close/>
              </a:path>
            </a:pathLst>
          </a:custGeom>
          <a:grpFill/>
          <a:ln w="0">
            <a:noFill/>
            <a:prstDash val="solid"/>
            <a:round/>
            <a:headEnd/>
            <a:tailEnd/>
          </a:ln>
        </xdr:spPr>
      </xdr:sp>
      <xdr:sp macro="" textlink="">
        <xdr:nvSpPr>
          <xdr:cNvPr id="73" name="Freeform 70">
            <a:extLst>
              <a:ext uri="{FF2B5EF4-FFF2-40B4-BE49-F238E27FC236}">
                <a16:creationId xmlns:a16="http://schemas.microsoft.com/office/drawing/2014/main" id="{00000000-0008-0000-0000-000049000000}"/>
              </a:ext>
            </a:extLst>
          </xdr:cNvPr>
          <xdr:cNvSpPr>
            <a:spLocks/>
          </xdr:cNvSpPr>
        </xdr:nvSpPr>
        <xdr:spPr bwMode="auto">
          <a:xfrm>
            <a:off x="691" y="306"/>
            <a:ext cx="4" cy="7"/>
          </a:xfrm>
          <a:custGeom>
            <a:avLst/>
            <a:gdLst>
              <a:gd name="T0" fmla="*/ 25 w 26"/>
              <a:gd name="T1" fmla="*/ 0 h 55"/>
              <a:gd name="T2" fmla="*/ 26 w 26"/>
              <a:gd name="T3" fmla="*/ 3 h 55"/>
              <a:gd name="T4" fmla="*/ 25 w 26"/>
              <a:gd name="T5" fmla="*/ 11 h 55"/>
              <a:gd name="T6" fmla="*/ 25 w 26"/>
              <a:gd name="T7" fmla="*/ 20 h 55"/>
              <a:gd name="T8" fmla="*/ 24 w 26"/>
              <a:gd name="T9" fmla="*/ 28 h 55"/>
              <a:gd name="T10" fmla="*/ 23 w 26"/>
              <a:gd name="T11" fmla="*/ 32 h 55"/>
              <a:gd name="T12" fmla="*/ 13 w 26"/>
              <a:gd name="T13" fmla="*/ 46 h 55"/>
              <a:gd name="T14" fmla="*/ 1 w 26"/>
              <a:gd name="T15" fmla="*/ 55 h 55"/>
              <a:gd name="T16" fmla="*/ 0 w 26"/>
              <a:gd name="T17" fmla="*/ 46 h 55"/>
              <a:gd name="T18" fmla="*/ 1 w 26"/>
              <a:gd name="T19" fmla="*/ 35 h 55"/>
              <a:gd name="T20" fmla="*/ 4 w 26"/>
              <a:gd name="T21" fmla="*/ 26 h 55"/>
              <a:gd name="T22" fmla="*/ 10 w 26"/>
              <a:gd name="T23" fmla="*/ 17 h 55"/>
              <a:gd name="T24" fmla="*/ 17 w 26"/>
              <a:gd name="T25" fmla="*/ 7 h 55"/>
              <a:gd name="T26" fmla="*/ 25 w 26"/>
              <a:gd name="T2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6" h="55">
                <a:moveTo>
                  <a:pt x="25" y="0"/>
                </a:moveTo>
                <a:lnTo>
                  <a:pt x="26" y="3"/>
                </a:lnTo>
                <a:lnTo>
                  <a:pt x="25" y="11"/>
                </a:lnTo>
                <a:lnTo>
                  <a:pt x="25" y="20"/>
                </a:lnTo>
                <a:lnTo>
                  <a:pt x="24" y="28"/>
                </a:lnTo>
                <a:lnTo>
                  <a:pt x="23" y="32"/>
                </a:lnTo>
                <a:lnTo>
                  <a:pt x="13" y="46"/>
                </a:lnTo>
                <a:lnTo>
                  <a:pt x="1" y="55"/>
                </a:lnTo>
                <a:lnTo>
                  <a:pt x="0" y="46"/>
                </a:lnTo>
                <a:lnTo>
                  <a:pt x="1" y="35"/>
                </a:lnTo>
                <a:lnTo>
                  <a:pt x="4" y="26"/>
                </a:lnTo>
                <a:lnTo>
                  <a:pt x="10" y="17"/>
                </a:lnTo>
                <a:lnTo>
                  <a:pt x="17" y="7"/>
                </a:lnTo>
                <a:lnTo>
                  <a:pt x="25" y="0"/>
                </a:lnTo>
                <a:close/>
              </a:path>
            </a:pathLst>
          </a:custGeom>
          <a:grpFill/>
          <a:ln w="0">
            <a:noFill/>
            <a:prstDash val="solid"/>
            <a:round/>
            <a:headEnd/>
            <a:tailEnd/>
          </a:ln>
        </xdr:spPr>
      </xdr:sp>
      <xdr:sp macro="" textlink="">
        <xdr:nvSpPr>
          <xdr:cNvPr id="74" name="Freeform 71">
            <a:extLst>
              <a:ext uri="{FF2B5EF4-FFF2-40B4-BE49-F238E27FC236}">
                <a16:creationId xmlns:a16="http://schemas.microsoft.com/office/drawing/2014/main" id="{00000000-0008-0000-0000-00004A000000}"/>
              </a:ext>
            </a:extLst>
          </xdr:cNvPr>
          <xdr:cNvSpPr>
            <a:spLocks/>
          </xdr:cNvSpPr>
        </xdr:nvSpPr>
        <xdr:spPr bwMode="auto">
          <a:xfrm>
            <a:off x="681" y="301"/>
            <a:ext cx="6" cy="8"/>
          </a:xfrm>
          <a:custGeom>
            <a:avLst/>
            <a:gdLst>
              <a:gd name="T0" fmla="*/ 5 w 37"/>
              <a:gd name="T1" fmla="*/ 0 h 64"/>
              <a:gd name="T2" fmla="*/ 10 w 37"/>
              <a:gd name="T3" fmla="*/ 2 h 64"/>
              <a:gd name="T4" fmla="*/ 15 w 37"/>
              <a:gd name="T5" fmla="*/ 4 h 64"/>
              <a:gd name="T6" fmla="*/ 19 w 37"/>
              <a:gd name="T7" fmla="*/ 8 h 64"/>
              <a:gd name="T8" fmla="*/ 22 w 37"/>
              <a:gd name="T9" fmla="*/ 10 h 64"/>
              <a:gd name="T10" fmla="*/ 28 w 37"/>
              <a:gd name="T11" fmla="*/ 19 h 64"/>
              <a:gd name="T12" fmla="*/ 32 w 37"/>
              <a:gd name="T13" fmla="*/ 28 h 64"/>
              <a:gd name="T14" fmla="*/ 37 w 37"/>
              <a:gd name="T15" fmla="*/ 37 h 64"/>
              <a:gd name="T16" fmla="*/ 29 w 37"/>
              <a:gd name="T17" fmla="*/ 45 h 64"/>
              <a:gd name="T18" fmla="*/ 24 w 37"/>
              <a:gd name="T19" fmla="*/ 54 h 64"/>
              <a:gd name="T20" fmla="*/ 19 w 37"/>
              <a:gd name="T21" fmla="*/ 64 h 64"/>
              <a:gd name="T22" fmla="*/ 15 w 37"/>
              <a:gd name="T23" fmla="*/ 58 h 64"/>
              <a:gd name="T24" fmla="*/ 13 w 37"/>
              <a:gd name="T25" fmla="*/ 52 h 64"/>
              <a:gd name="T26" fmla="*/ 10 w 37"/>
              <a:gd name="T27" fmla="*/ 45 h 64"/>
              <a:gd name="T28" fmla="*/ 4 w 37"/>
              <a:gd name="T29" fmla="*/ 35 h 64"/>
              <a:gd name="T30" fmla="*/ 0 w 37"/>
              <a:gd name="T31" fmla="*/ 25 h 64"/>
              <a:gd name="T32" fmla="*/ 0 w 37"/>
              <a:gd name="T33" fmla="*/ 13 h 64"/>
              <a:gd name="T34" fmla="*/ 3 w 37"/>
              <a:gd name="T35" fmla="*/ 1 h 64"/>
              <a:gd name="T36" fmla="*/ 5 w 37"/>
              <a:gd name="T37"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7" h="64">
                <a:moveTo>
                  <a:pt x="5" y="0"/>
                </a:moveTo>
                <a:lnTo>
                  <a:pt x="10" y="2"/>
                </a:lnTo>
                <a:lnTo>
                  <a:pt x="15" y="4"/>
                </a:lnTo>
                <a:lnTo>
                  <a:pt x="19" y="8"/>
                </a:lnTo>
                <a:lnTo>
                  <a:pt x="22" y="10"/>
                </a:lnTo>
                <a:lnTo>
                  <a:pt x="28" y="19"/>
                </a:lnTo>
                <a:lnTo>
                  <a:pt x="32" y="28"/>
                </a:lnTo>
                <a:lnTo>
                  <a:pt x="37" y="37"/>
                </a:lnTo>
                <a:lnTo>
                  <a:pt x="29" y="45"/>
                </a:lnTo>
                <a:lnTo>
                  <a:pt x="24" y="54"/>
                </a:lnTo>
                <a:lnTo>
                  <a:pt x="19" y="64"/>
                </a:lnTo>
                <a:lnTo>
                  <a:pt x="15" y="58"/>
                </a:lnTo>
                <a:lnTo>
                  <a:pt x="13" y="52"/>
                </a:lnTo>
                <a:lnTo>
                  <a:pt x="10" y="45"/>
                </a:lnTo>
                <a:lnTo>
                  <a:pt x="4" y="35"/>
                </a:lnTo>
                <a:lnTo>
                  <a:pt x="0" y="25"/>
                </a:lnTo>
                <a:lnTo>
                  <a:pt x="0" y="13"/>
                </a:lnTo>
                <a:lnTo>
                  <a:pt x="3" y="1"/>
                </a:lnTo>
                <a:lnTo>
                  <a:pt x="5" y="0"/>
                </a:lnTo>
                <a:close/>
              </a:path>
            </a:pathLst>
          </a:custGeom>
          <a:grpFill/>
          <a:ln w="0">
            <a:noFill/>
            <a:prstDash val="solid"/>
            <a:round/>
            <a:headEnd/>
            <a:tailEnd/>
          </a:ln>
        </xdr:spPr>
      </xdr:sp>
      <xdr:sp macro="" textlink="">
        <xdr:nvSpPr>
          <xdr:cNvPr id="75" name="Freeform 72">
            <a:extLst>
              <a:ext uri="{FF2B5EF4-FFF2-40B4-BE49-F238E27FC236}">
                <a16:creationId xmlns:a16="http://schemas.microsoft.com/office/drawing/2014/main" id="{00000000-0008-0000-0000-00004B000000}"/>
              </a:ext>
            </a:extLst>
          </xdr:cNvPr>
          <xdr:cNvSpPr>
            <a:spLocks/>
          </xdr:cNvSpPr>
        </xdr:nvSpPr>
        <xdr:spPr bwMode="auto">
          <a:xfrm>
            <a:off x="687" y="300"/>
            <a:ext cx="3" cy="6"/>
          </a:xfrm>
          <a:custGeom>
            <a:avLst/>
            <a:gdLst>
              <a:gd name="T0" fmla="*/ 4 w 22"/>
              <a:gd name="T1" fmla="*/ 0 h 48"/>
              <a:gd name="T2" fmla="*/ 13 w 22"/>
              <a:gd name="T3" fmla="*/ 7 h 48"/>
              <a:gd name="T4" fmla="*/ 18 w 22"/>
              <a:gd name="T5" fmla="*/ 15 h 48"/>
              <a:gd name="T6" fmla="*/ 22 w 22"/>
              <a:gd name="T7" fmla="*/ 25 h 48"/>
              <a:gd name="T8" fmla="*/ 21 w 22"/>
              <a:gd name="T9" fmla="*/ 27 h 48"/>
              <a:gd name="T10" fmla="*/ 18 w 22"/>
              <a:gd name="T11" fmla="*/ 32 h 48"/>
              <a:gd name="T12" fmla="*/ 15 w 22"/>
              <a:gd name="T13" fmla="*/ 39 h 48"/>
              <a:gd name="T14" fmla="*/ 10 w 22"/>
              <a:gd name="T15" fmla="*/ 44 h 48"/>
              <a:gd name="T16" fmla="*/ 8 w 22"/>
              <a:gd name="T17" fmla="*/ 48 h 48"/>
              <a:gd name="T18" fmla="*/ 4 w 22"/>
              <a:gd name="T19" fmla="*/ 42 h 48"/>
              <a:gd name="T20" fmla="*/ 1 w 22"/>
              <a:gd name="T21" fmla="*/ 34 h 48"/>
              <a:gd name="T22" fmla="*/ 0 w 22"/>
              <a:gd name="T23" fmla="*/ 27 h 48"/>
              <a:gd name="T24" fmla="*/ 0 w 22"/>
              <a:gd name="T25" fmla="*/ 23 h 48"/>
              <a:gd name="T26" fmla="*/ 1 w 22"/>
              <a:gd name="T27" fmla="*/ 16 h 48"/>
              <a:gd name="T28" fmla="*/ 3 w 22"/>
              <a:gd name="T29" fmla="*/ 9 h 48"/>
              <a:gd name="T30" fmla="*/ 4 w 22"/>
              <a:gd name="T31" fmla="*/ 2 h 48"/>
              <a:gd name="T32" fmla="*/ 4 w 22"/>
              <a:gd name="T3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48">
                <a:moveTo>
                  <a:pt x="4" y="0"/>
                </a:moveTo>
                <a:lnTo>
                  <a:pt x="13" y="7"/>
                </a:lnTo>
                <a:lnTo>
                  <a:pt x="18" y="15"/>
                </a:lnTo>
                <a:lnTo>
                  <a:pt x="22" y="25"/>
                </a:lnTo>
                <a:lnTo>
                  <a:pt x="21" y="27"/>
                </a:lnTo>
                <a:lnTo>
                  <a:pt x="18" y="32"/>
                </a:lnTo>
                <a:lnTo>
                  <a:pt x="15" y="39"/>
                </a:lnTo>
                <a:lnTo>
                  <a:pt x="10" y="44"/>
                </a:lnTo>
                <a:lnTo>
                  <a:pt x="8" y="48"/>
                </a:lnTo>
                <a:lnTo>
                  <a:pt x="4" y="42"/>
                </a:lnTo>
                <a:lnTo>
                  <a:pt x="1" y="34"/>
                </a:lnTo>
                <a:lnTo>
                  <a:pt x="0" y="27"/>
                </a:lnTo>
                <a:lnTo>
                  <a:pt x="0" y="23"/>
                </a:lnTo>
                <a:lnTo>
                  <a:pt x="1" y="16"/>
                </a:lnTo>
                <a:lnTo>
                  <a:pt x="3" y="9"/>
                </a:lnTo>
                <a:lnTo>
                  <a:pt x="4" y="2"/>
                </a:lnTo>
                <a:lnTo>
                  <a:pt x="4" y="0"/>
                </a:lnTo>
                <a:close/>
              </a:path>
            </a:pathLst>
          </a:custGeom>
          <a:grpFill/>
          <a:ln w="0">
            <a:noFill/>
            <a:prstDash val="solid"/>
            <a:round/>
            <a:headEnd/>
            <a:tailEnd/>
          </a:ln>
        </xdr:spPr>
      </xdr:sp>
      <xdr:sp macro="" textlink="">
        <xdr:nvSpPr>
          <xdr:cNvPr id="76" name="Freeform 73">
            <a:extLst>
              <a:ext uri="{FF2B5EF4-FFF2-40B4-BE49-F238E27FC236}">
                <a16:creationId xmlns:a16="http://schemas.microsoft.com/office/drawing/2014/main" id="{00000000-0008-0000-0000-00004C000000}"/>
              </a:ext>
            </a:extLst>
          </xdr:cNvPr>
          <xdr:cNvSpPr>
            <a:spLocks/>
          </xdr:cNvSpPr>
        </xdr:nvSpPr>
        <xdr:spPr bwMode="auto">
          <a:xfrm>
            <a:off x="678" y="299"/>
            <a:ext cx="3" cy="7"/>
          </a:xfrm>
          <a:custGeom>
            <a:avLst/>
            <a:gdLst>
              <a:gd name="T0" fmla="*/ 13 w 26"/>
              <a:gd name="T1" fmla="*/ 0 h 53"/>
              <a:gd name="T2" fmla="*/ 15 w 26"/>
              <a:gd name="T3" fmla="*/ 9 h 53"/>
              <a:gd name="T4" fmla="*/ 20 w 26"/>
              <a:gd name="T5" fmla="*/ 17 h 53"/>
              <a:gd name="T6" fmla="*/ 24 w 26"/>
              <a:gd name="T7" fmla="*/ 25 h 53"/>
              <a:gd name="T8" fmla="*/ 26 w 26"/>
              <a:gd name="T9" fmla="*/ 39 h 53"/>
              <a:gd name="T10" fmla="*/ 25 w 26"/>
              <a:gd name="T11" fmla="*/ 53 h 53"/>
              <a:gd name="T12" fmla="*/ 15 w 26"/>
              <a:gd name="T13" fmla="*/ 47 h 53"/>
              <a:gd name="T14" fmla="*/ 6 w 26"/>
              <a:gd name="T15" fmla="*/ 43 h 53"/>
              <a:gd name="T16" fmla="*/ 5 w 26"/>
              <a:gd name="T17" fmla="*/ 41 h 53"/>
              <a:gd name="T18" fmla="*/ 2 w 26"/>
              <a:gd name="T19" fmla="*/ 38 h 53"/>
              <a:gd name="T20" fmla="*/ 1 w 26"/>
              <a:gd name="T21" fmla="*/ 35 h 53"/>
              <a:gd name="T22" fmla="*/ 0 w 26"/>
              <a:gd name="T23" fmla="*/ 25 h 53"/>
              <a:gd name="T24" fmla="*/ 3 w 26"/>
              <a:gd name="T25" fmla="*/ 17 h 53"/>
              <a:gd name="T26" fmla="*/ 8 w 26"/>
              <a:gd name="T27" fmla="*/ 8 h 53"/>
              <a:gd name="T28" fmla="*/ 13 w 26"/>
              <a:gd name="T29"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 h="53">
                <a:moveTo>
                  <a:pt x="13" y="0"/>
                </a:moveTo>
                <a:lnTo>
                  <a:pt x="15" y="9"/>
                </a:lnTo>
                <a:lnTo>
                  <a:pt x="20" y="17"/>
                </a:lnTo>
                <a:lnTo>
                  <a:pt x="24" y="25"/>
                </a:lnTo>
                <a:lnTo>
                  <a:pt x="26" y="39"/>
                </a:lnTo>
                <a:lnTo>
                  <a:pt x="25" y="53"/>
                </a:lnTo>
                <a:lnTo>
                  <a:pt x="15" y="47"/>
                </a:lnTo>
                <a:lnTo>
                  <a:pt x="6" y="43"/>
                </a:lnTo>
                <a:lnTo>
                  <a:pt x="5" y="41"/>
                </a:lnTo>
                <a:lnTo>
                  <a:pt x="2" y="38"/>
                </a:lnTo>
                <a:lnTo>
                  <a:pt x="1" y="35"/>
                </a:lnTo>
                <a:lnTo>
                  <a:pt x="0" y="25"/>
                </a:lnTo>
                <a:lnTo>
                  <a:pt x="3" y="17"/>
                </a:lnTo>
                <a:lnTo>
                  <a:pt x="8" y="8"/>
                </a:lnTo>
                <a:lnTo>
                  <a:pt x="13" y="0"/>
                </a:lnTo>
                <a:close/>
              </a:path>
            </a:pathLst>
          </a:custGeom>
          <a:grpFill/>
          <a:ln w="0">
            <a:noFill/>
            <a:prstDash val="solid"/>
            <a:round/>
            <a:headEnd/>
            <a:tailEnd/>
          </a:ln>
        </xdr:spPr>
      </xdr:sp>
      <xdr:sp macro="" textlink="">
        <xdr:nvSpPr>
          <xdr:cNvPr id="77" name="Freeform 74">
            <a:extLst>
              <a:ext uri="{FF2B5EF4-FFF2-40B4-BE49-F238E27FC236}">
                <a16:creationId xmlns:a16="http://schemas.microsoft.com/office/drawing/2014/main" id="{00000000-0008-0000-0000-00004D000000}"/>
              </a:ext>
            </a:extLst>
          </xdr:cNvPr>
          <xdr:cNvSpPr>
            <a:spLocks/>
          </xdr:cNvSpPr>
        </xdr:nvSpPr>
        <xdr:spPr bwMode="auto">
          <a:xfrm>
            <a:off x="680" y="294"/>
            <a:ext cx="4" cy="7"/>
          </a:xfrm>
          <a:custGeom>
            <a:avLst/>
            <a:gdLst>
              <a:gd name="T0" fmla="*/ 8 w 29"/>
              <a:gd name="T1" fmla="*/ 0 h 51"/>
              <a:gd name="T2" fmla="*/ 9 w 29"/>
              <a:gd name="T3" fmla="*/ 2 h 51"/>
              <a:gd name="T4" fmla="*/ 12 w 29"/>
              <a:gd name="T5" fmla="*/ 6 h 51"/>
              <a:gd name="T6" fmla="*/ 17 w 29"/>
              <a:gd name="T7" fmla="*/ 12 h 51"/>
              <a:gd name="T8" fmla="*/ 20 w 29"/>
              <a:gd name="T9" fmla="*/ 18 h 51"/>
              <a:gd name="T10" fmla="*/ 22 w 29"/>
              <a:gd name="T11" fmla="*/ 21 h 51"/>
              <a:gd name="T12" fmla="*/ 25 w 29"/>
              <a:gd name="T13" fmla="*/ 36 h 51"/>
              <a:gd name="T14" fmla="*/ 29 w 29"/>
              <a:gd name="T15" fmla="*/ 51 h 51"/>
              <a:gd name="T16" fmla="*/ 23 w 29"/>
              <a:gd name="T17" fmla="*/ 48 h 51"/>
              <a:gd name="T18" fmla="*/ 18 w 29"/>
              <a:gd name="T19" fmla="*/ 47 h 51"/>
              <a:gd name="T20" fmla="*/ 12 w 29"/>
              <a:gd name="T21" fmla="*/ 48 h 51"/>
              <a:gd name="T22" fmla="*/ 8 w 29"/>
              <a:gd name="T23" fmla="*/ 51 h 51"/>
              <a:gd name="T24" fmla="*/ 2 w 29"/>
              <a:gd name="T25" fmla="*/ 40 h 51"/>
              <a:gd name="T26" fmla="*/ 0 w 29"/>
              <a:gd name="T27" fmla="*/ 31 h 51"/>
              <a:gd name="T28" fmla="*/ 2 w 29"/>
              <a:gd name="T29" fmla="*/ 17 h 51"/>
              <a:gd name="T30" fmla="*/ 8 w 29"/>
              <a:gd name="T3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9" h="51">
                <a:moveTo>
                  <a:pt x="8" y="0"/>
                </a:moveTo>
                <a:lnTo>
                  <a:pt x="9" y="2"/>
                </a:lnTo>
                <a:lnTo>
                  <a:pt x="12" y="6"/>
                </a:lnTo>
                <a:lnTo>
                  <a:pt x="17" y="12"/>
                </a:lnTo>
                <a:lnTo>
                  <a:pt x="20" y="18"/>
                </a:lnTo>
                <a:lnTo>
                  <a:pt x="22" y="21"/>
                </a:lnTo>
                <a:lnTo>
                  <a:pt x="25" y="36"/>
                </a:lnTo>
                <a:lnTo>
                  <a:pt x="29" y="51"/>
                </a:lnTo>
                <a:lnTo>
                  <a:pt x="23" y="48"/>
                </a:lnTo>
                <a:lnTo>
                  <a:pt x="18" y="47"/>
                </a:lnTo>
                <a:lnTo>
                  <a:pt x="12" y="48"/>
                </a:lnTo>
                <a:lnTo>
                  <a:pt x="8" y="51"/>
                </a:lnTo>
                <a:lnTo>
                  <a:pt x="2" y="40"/>
                </a:lnTo>
                <a:lnTo>
                  <a:pt x="0" y="31"/>
                </a:lnTo>
                <a:lnTo>
                  <a:pt x="2" y="17"/>
                </a:lnTo>
                <a:lnTo>
                  <a:pt x="8" y="0"/>
                </a:lnTo>
                <a:close/>
              </a:path>
            </a:pathLst>
          </a:custGeom>
          <a:grpFill/>
          <a:ln w="0">
            <a:noFill/>
            <a:prstDash val="solid"/>
            <a:round/>
            <a:headEnd/>
            <a:tailEnd/>
          </a:ln>
        </xdr:spPr>
      </xdr:sp>
      <xdr:sp macro="" textlink="">
        <xdr:nvSpPr>
          <xdr:cNvPr id="78" name="Freeform 75">
            <a:extLst>
              <a:ext uri="{FF2B5EF4-FFF2-40B4-BE49-F238E27FC236}">
                <a16:creationId xmlns:a16="http://schemas.microsoft.com/office/drawing/2014/main" id="{00000000-0008-0000-0000-00004E000000}"/>
              </a:ext>
            </a:extLst>
          </xdr:cNvPr>
          <xdr:cNvSpPr>
            <a:spLocks/>
          </xdr:cNvSpPr>
        </xdr:nvSpPr>
        <xdr:spPr bwMode="auto">
          <a:xfrm>
            <a:off x="685" y="295"/>
            <a:ext cx="4" cy="8"/>
          </a:xfrm>
          <a:custGeom>
            <a:avLst/>
            <a:gdLst>
              <a:gd name="T0" fmla="*/ 7 w 23"/>
              <a:gd name="T1" fmla="*/ 0 h 62"/>
              <a:gd name="T2" fmla="*/ 8 w 23"/>
              <a:gd name="T3" fmla="*/ 2 h 62"/>
              <a:gd name="T4" fmla="*/ 10 w 23"/>
              <a:gd name="T5" fmla="*/ 6 h 62"/>
              <a:gd name="T6" fmla="*/ 13 w 23"/>
              <a:gd name="T7" fmla="*/ 11 h 62"/>
              <a:gd name="T8" fmla="*/ 16 w 23"/>
              <a:gd name="T9" fmla="*/ 17 h 62"/>
              <a:gd name="T10" fmla="*/ 17 w 23"/>
              <a:gd name="T11" fmla="*/ 19 h 62"/>
              <a:gd name="T12" fmla="*/ 21 w 23"/>
              <a:gd name="T13" fmla="*/ 33 h 62"/>
              <a:gd name="T14" fmla="*/ 23 w 23"/>
              <a:gd name="T15" fmla="*/ 46 h 62"/>
              <a:gd name="T16" fmla="*/ 22 w 23"/>
              <a:gd name="T17" fmla="*/ 45 h 62"/>
              <a:gd name="T18" fmla="*/ 19 w 23"/>
              <a:gd name="T19" fmla="*/ 44 h 62"/>
              <a:gd name="T20" fmla="*/ 17 w 23"/>
              <a:gd name="T21" fmla="*/ 44 h 62"/>
              <a:gd name="T22" fmla="*/ 14 w 23"/>
              <a:gd name="T23" fmla="*/ 44 h 62"/>
              <a:gd name="T24" fmla="*/ 12 w 23"/>
              <a:gd name="T25" fmla="*/ 44 h 62"/>
              <a:gd name="T26" fmla="*/ 10 w 23"/>
              <a:gd name="T27" fmla="*/ 44 h 62"/>
              <a:gd name="T28" fmla="*/ 8 w 23"/>
              <a:gd name="T29" fmla="*/ 53 h 62"/>
              <a:gd name="T30" fmla="*/ 7 w 23"/>
              <a:gd name="T31" fmla="*/ 62 h 62"/>
              <a:gd name="T32" fmla="*/ 3 w 23"/>
              <a:gd name="T33" fmla="*/ 61 h 62"/>
              <a:gd name="T34" fmla="*/ 0 w 23"/>
              <a:gd name="T35" fmla="*/ 60 h 62"/>
              <a:gd name="T36" fmla="*/ 0 w 23"/>
              <a:gd name="T37" fmla="*/ 29 h 62"/>
              <a:gd name="T38" fmla="*/ 7 w 23"/>
              <a:gd name="T3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3" h="62">
                <a:moveTo>
                  <a:pt x="7" y="0"/>
                </a:moveTo>
                <a:lnTo>
                  <a:pt x="8" y="2"/>
                </a:lnTo>
                <a:lnTo>
                  <a:pt x="10" y="6"/>
                </a:lnTo>
                <a:lnTo>
                  <a:pt x="13" y="11"/>
                </a:lnTo>
                <a:lnTo>
                  <a:pt x="16" y="17"/>
                </a:lnTo>
                <a:lnTo>
                  <a:pt x="17" y="19"/>
                </a:lnTo>
                <a:lnTo>
                  <a:pt x="21" y="33"/>
                </a:lnTo>
                <a:lnTo>
                  <a:pt x="23" y="46"/>
                </a:lnTo>
                <a:lnTo>
                  <a:pt x="22" y="45"/>
                </a:lnTo>
                <a:lnTo>
                  <a:pt x="19" y="44"/>
                </a:lnTo>
                <a:lnTo>
                  <a:pt x="17" y="44"/>
                </a:lnTo>
                <a:lnTo>
                  <a:pt x="14" y="44"/>
                </a:lnTo>
                <a:lnTo>
                  <a:pt x="12" y="44"/>
                </a:lnTo>
                <a:lnTo>
                  <a:pt x="10" y="44"/>
                </a:lnTo>
                <a:lnTo>
                  <a:pt x="8" y="53"/>
                </a:lnTo>
                <a:lnTo>
                  <a:pt x="7" y="62"/>
                </a:lnTo>
                <a:lnTo>
                  <a:pt x="3" y="61"/>
                </a:lnTo>
                <a:lnTo>
                  <a:pt x="0" y="60"/>
                </a:lnTo>
                <a:lnTo>
                  <a:pt x="0" y="29"/>
                </a:lnTo>
                <a:lnTo>
                  <a:pt x="7" y="0"/>
                </a:lnTo>
                <a:close/>
              </a:path>
            </a:pathLst>
          </a:custGeom>
          <a:grpFill/>
          <a:ln w="0">
            <a:noFill/>
            <a:prstDash val="solid"/>
            <a:round/>
            <a:headEnd/>
            <a:tailEnd/>
          </a:ln>
        </xdr:spPr>
      </xdr:sp>
      <xdr:sp macro="" textlink="">
        <xdr:nvSpPr>
          <xdr:cNvPr id="79" name="Freeform 76">
            <a:extLst>
              <a:ext uri="{FF2B5EF4-FFF2-40B4-BE49-F238E27FC236}">
                <a16:creationId xmlns:a16="http://schemas.microsoft.com/office/drawing/2014/main" id="{00000000-0008-0000-0000-00004F000000}"/>
              </a:ext>
            </a:extLst>
          </xdr:cNvPr>
          <xdr:cNvSpPr>
            <a:spLocks/>
          </xdr:cNvSpPr>
        </xdr:nvSpPr>
        <xdr:spPr bwMode="auto">
          <a:xfrm>
            <a:off x="682" y="292"/>
            <a:ext cx="3" cy="6"/>
          </a:xfrm>
          <a:custGeom>
            <a:avLst/>
            <a:gdLst>
              <a:gd name="T0" fmla="*/ 4 w 23"/>
              <a:gd name="T1" fmla="*/ 0 h 45"/>
              <a:gd name="T2" fmla="*/ 6 w 23"/>
              <a:gd name="T3" fmla="*/ 1 h 45"/>
              <a:gd name="T4" fmla="*/ 10 w 23"/>
              <a:gd name="T5" fmla="*/ 4 h 45"/>
              <a:gd name="T6" fmla="*/ 15 w 23"/>
              <a:gd name="T7" fmla="*/ 9 h 45"/>
              <a:gd name="T8" fmla="*/ 20 w 23"/>
              <a:gd name="T9" fmla="*/ 13 h 45"/>
              <a:gd name="T10" fmla="*/ 22 w 23"/>
              <a:gd name="T11" fmla="*/ 16 h 45"/>
              <a:gd name="T12" fmla="*/ 23 w 23"/>
              <a:gd name="T13" fmla="*/ 22 h 45"/>
              <a:gd name="T14" fmla="*/ 22 w 23"/>
              <a:gd name="T15" fmla="*/ 30 h 45"/>
              <a:gd name="T16" fmla="*/ 19 w 23"/>
              <a:gd name="T17" fmla="*/ 38 h 45"/>
              <a:gd name="T18" fmla="*/ 17 w 23"/>
              <a:gd name="T19" fmla="*/ 45 h 45"/>
              <a:gd name="T20" fmla="*/ 17 w 23"/>
              <a:gd name="T21" fmla="*/ 38 h 45"/>
              <a:gd name="T22" fmla="*/ 14 w 23"/>
              <a:gd name="T23" fmla="*/ 33 h 45"/>
              <a:gd name="T24" fmla="*/ 10 w 23"/>
              <a:gd name="T25" fmla="*/ 28 h 45"/>
              <a:gd name="T26" fmla="*/ 7 w 23"/>
              <a:gd name="T27" fmla="*/ 24 h 45"/>
              <a:gd name="T28" fmla="*/ 3 w 23"/>
              <a:gd name="T29" fmla="*/ 18 h 45"/>
              <a:gd name="T30" fmla="*/ 0 w 23"/>
              <a:gd name="T31" fmla="*/ 12 h 45"/>
              <a:gd name="T32" fmla="*/ 0 w 23"/>
              <a:gd name="T33" fmla="*/ 7 h 45"/>
              <a:gd name="T34" fmla="*/ 4 w 23"/>
              <a:gd name="T35"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3" h="45">
                <a:moveTo>
                  <a:pt x="4" y="0"/>
                </a:moveTo>
                <a:lnTo>
                  <a:pt x="6" y="1"/>
                </a:lnTo>
                <a:lnTo>
                  <a:pt x="10" y="4"/>
                </a:lnTo>
                <a:lnTo>
                  <a:pt x="15" y="9"/>
                </a:lnTo>
                <a:lnTo>
                  <a:pt x="20" y="13"/>
                </a:lnTo>
                <a:lnTo>
                  <a:pt x="22" y="16"/>
                </a:lnTo>
                <a:lnTo>
                  <a:pt x="23" y="22"/>
                </a:lnTo>
                <a:lnTo>
                  <a:pt x="22" y="30"/>
                </a:lnTo>
                <a:lnTo>
                  <a:pt x="19" y="38"/>
                </a:lnTo>
                <a:lnTo>
                  <a:pt x="17" y="45"/>
                </a:lnTo>
                <a:lnTo>
                  <a:pt x="17" y="38"/>
                </a:lnTo>
                <a:lnTo>
                  <a:pt x="14" y="33"/>
                </a:lnTo>
                <a:lnTo>
                  <a:pt x="10" y="28"/>
                </a:lnTo>
                <a:lnTo>
                  <a:pt x="7" y="24"/>
                </a:lnTo>
                <a:lnTo>
                  <a:pt x="3" y="18"/>
                </a:lnTo>
                <a:lnTo>
                  <a:pt x="0" y="12"/>
                </a:lnTo>
                <a:lnTo>
                  <a:pt x="0" y="7"/>
                </a:lnTo>
                <a:lnTo>
                  <a:pt x="4" y="0"/>
                </a:lnTo>
                <a:close/>
              </a:path>
            </a:pathLst>
          </a:custGeom>
          <a:grpFill/>
          <a:ln w="0">
            <a:noFill/>
            <a:prstDash val="solid"/>
            <a:round/>
            <a:headEnd/>
            <a:tailEnd/>
          </a:ln>
        </xdr:spPr>
      </xdr:sp>
      <xdr:sp macro="" textlink="">
        <xdr:nvSpPr>
          <xdr:cNvPr id="80" name="Freeform 77">
            <a:extLst>
              <a:ext uri="{FF2B5EF4-FFF2-40B4-BE49-F238E27FC236}">
                <a16:creationId xmlns:a16="http://schemas.microsoft.com/office/drawing/2014/main" id="{00000000-0008-0000-0000-000050000000}"/>
              </a:ext>
            </a:extLst>
          </xdr:cNvPr>
          <xdr:cNvSpPr>
            <a:spLocks/>
          </xdr:cNvSpPr>
        </xdr:nvSpPr>
        <xdr:spPr bwMode="auto">
          <a:xfrm>
            <a:off x="678" y="292"/>
            <a:ext cx="3" cy="6"/>
          </a:xfrm>
          <a:custGeom>
            <a:avLst/>
            <a:gdLst>
              <a:gd name="T0" fmla="*/ 11 w 19"/>
              <a:gd name="T1" fmla="*/ 0 h 43"/>
              <a:gd name="T2" fmla="*/ 15 w 19"/>
              <a:gd name="T3" fmla="*/ 0 h 43"/>
              <a:gd name="T4" fmla="*/ 19 w 19"/>
              <a:gd name="T5" fmla="*/ 8 h 43"/>
              <a:gd name="T6" fmla="*/ 18 w 19"/>
              <a:gd name="T7" fmla="*/ 14 h 43"/>
              <a:gd name="T8" fmla="*/ 14 w 19"/>
              <a:gd name="T9" fmla="*/ 22 h 43"/>
              <a:gd name="T10" fmla="*/ 10 w 19"/>
              <a:gd name="T11" fmla="*/ 30 h 43"/>
              <a:gd name="T12" fmla="*/ 7 w 19"/>
              <a:gd name="T13" fmla="*/ 37 h 43"/>
              <a:gd name="T14" fmla="*/ 8 w 19"/>
              <a:gd name="T15" fmla="*/ 43 h 43"/>
              <a:gd name="T16" fmla="*/ 6 w 19"/>
              <a:gd name="T17" fmla="*/ 39 h 43"/>
              <a:gd name="T18" fmla="*/ 4 w 19"/>
              <a:gd name="T19" fmla="*/ 37 h 43"/>
              <a:gd name="T20" fmla="*/ 2 w 19"/>
              <a:gd name="T21" fmla="*/ 34 h 43"/>
              <a:gd name="T22" fmla="*/ 0 w 19"/>
              <a:gd name="T23" fmla="*/ 30 h 43"/>
              <a:gd name="T24" fmla="*/ 1 w 19"/>
              <a:gd name="T25" fmla="*/ 27 h 43"/>
              <a:gd name="T26" fmla="*/ 2 w 19"/>
              <a:gd name="T27" fmla="*/ 19 h 43"/>
              <a:gd name="T28" fmla="*/ 5 w 19"/>
              <a:gd name="T29" fmla="*/ 11 h 43"/>
              <a:gd name="T30" fmla="*/ 8 w 19"/>
              <a:gd name="T31" fmla="*/ 4 h 43"/>
              <a:gd name="T32" fmla="*/ 11 w 19"/>
              <a:gd name="T3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43">
                <a:moveTo>
                  <a:pt x="11" y="0"/>
                </a:moveTo>
                <a:lnTo>
                  <a:pt x="15" y="0"/>
                </a:lnTo>
                <a:lnTo>
                  <a:pt x="19" y="8"/>
                </a:lnTo>
                <a:lnTo>
                  <a:pt x="18" y="14"/>
                </a:lnTo>
                <a:lnTo>
                  <a:pt x="14" y="22"/>
                </a:lnTo>
                <a:lnTo>
                  <a:pt x="10" y="30"/>
                </a:lnTo>
                <a:lnTo>
                  <a:pt x="7" y="37"/>
                </a:lnTo>
                <a:lnTo>
                  <a:pt x="8" y="43"/>
                </a:lnTo>
                <a:lnTo>
                  <a:pt x="6" y="39"/>
                </a:lnTo>
                <a:lnTo>
                  <a:pt x="4" y="37"/>
                </a:lnTo>
                <a:lnTo>
                  <a:pt x="2" y="34"/>
                </a:lnTo>
                <a:lnTo>
                  <a:pt x="0" y="30"/>
                </a:lnTo>
                <a:lnTo>
                  <a:pt x="1" y="27"/>
                </a:lnTo>
                <a:lnTo>
                  <a:pt x="2" y="19"/>
                </a:lnTo>
                <a:lnTo>
                  <a:pt x="5" y="11"/>
                </a:lnTo>
                <a:lnTo>
                  <a:pt x="8" y="4"/>
                </a:lnTo>
                <a:lnTo>
                  <a:pt x="11" y="0"/>
                </a:lnTo>
                <a:close/>
              </a:path>
            </a:pathLst>
          </a:custGeom>
          <a:grpFill/>
          <a:ln w="0">
            <a:noFill/>
            <a:prstDash val="solid"/>
            <a:round/>
            <a:headEnd/>
            <a:tailEnd/>
          </a:ln>
        </xdr:spPr>
      </xdr:sp>
      <xdr:sp macro="" textlink="">
        <xdr:nvSpPr>
          <xdr:cNvPr id="81" name="Freeform 78">
            <a:extLst>
              <a:ext uri="{FF2B5EF4-FFF2-40B4-BE49-F238E27FC236}">
                <a16:creationId xmlns:a16="http://schemas.microsoft.com/office/drawing/2014/main" id="{00000000-0008-0000-0000-000051000000}"/>
              </a:ext>
            </a:extLst>
          </xdr:cNvPr>
          <xdr:cNvSpPr>
            <a:spLocks/>
          </xdr:cNvSpPr>
        </xdr:nvSpPr>
        <xdr:spPr bwMode="auto">
          <a:xfrm>
            <a:off x="725" y="294"/>
            <a:ext cx="9" cy="6"/>
          </a:xfrm>
          <a:custGeom>
            <a:avLst/>
            <a:gdLst>
              <a:gd name="T0" fmla="*/ 7 w 62"/>
              <a:gd name="T1" fmla="*/ 0 h 51"/>
              <a:gd name="T2" fmla="*/ 13 w 62"/>
              <a:gd name="T3" fmla="*/ 9 h 51"/>
              <a:gd name="T4" fmla="*/ 18 w 62"/>
              <a:gd name="T5" fmla="*/ 17 h 51"/>
              <a:gd name="T6" fmla="*/ 22 w 62"/>
              <a:gd name="T7" fmla="*/ 26 h 51"/>
              <a:gd name="T8" fmla="*/ 22 w 62"/>
              <a:gd name="T9" fmla="*/ 32 h 51"/>
              <a:gd name="T10" fmla="*/ 22 w 62"/>
              <a:gd name="T11" fmla="*/ 37 h 51"/>
              <a:gd name="T12" fmla="*/ 23 w 62"/>
              <a:gd name="T13" fmla="*/ 42 h 51"/>
              <a:gd name="T14" fmla="*/ 24 w 62"/>
              <a:gd name="T15" fmla="*/ 38 h 51"/>
              <a:gd name="T16" fmla="*/ 28 w 62"/>
              <a:gd name="T17" fmla="*/ 35 h 51"/>
              <a:gd name="T18" fmla="*/ 31 w 62"/>
              <a:gd name="T19" fmla="*/ 33 h 51"/>
              <a:gd name="T20" fmla="*/ 34 w 62"/>
              <a:gd name="T21" fmla="*/ 31 h 51"/>
              <a:gd name="T22" fmla="*/ 38 w 62"/>
              <a:gd name="T23" fmla="*/ 28 h 51"/>
              <a:gd name="T24" fmla="*/ 45 w 62"/>
              <a:gd name="T25" fmla="*/ 26 h 51"/>
              <a:gd name="T26" fmla="*/ 53 w 62"/>
              <a:gd name="T27" fmla="*/ 23 h 51"/>
              <a:gd name="T28" fmla="*/ 60 w 62"/>
              <a:gd name="T29" fmla="*/ 20 h 51"/>
              <a:gd name="T30" fmla="*/ 62 w 62"/>
              <a:gd name="T31" fmla="*/ 19 h 51"/>
              <a:gd name="T32" fmla="*/ 62 w 62"/>
              <a:gd name="T33" fmla="*/ 29 h 51"/>
              <a:gd name="T34" fmla="*/ 59 w 62"/>
              <a:gd name="T35" fmla="*/ 38 h 51"/>
              <a:gd name="T36" fmla="*/ 52 w 62"/>
              <a:gd name="T37" fmla="*/ 44 h 51"/>
              <a:gd name="T38" fmla="*/ 45 w 62"/>
              <a:gd name="T39" fmla="*/ 49 h 51"/>
              <a:gd name="T40" fmla="*/ 37 w 62"/>
              <a:gd name="T41" fmla="*/ 50 h 51"/>
              <a:gd name="T42" fmla="*/ 24 w 62"/>
              <a:gd name="T43" fmla="*/ 51 h 51"/>
              <a:gd name="T44" fmla="*/ 13 w 62"/>
              <a:gd name="T45" fmla="*/ 49 h 51"/>
              <a:gd name="T46" fmla="*/ 8 w 62"/>
              <a:gd name="T47" fmla="*/ 47 h 51"/>
              <a:gd name="T48" fmla="*/ 6 w 62"/>
              <a:gd name="T49" fmla="*/ 45 h 51"/>
              <a:gd name="T50" fmla="*/ 4 w 62"/>
              <a:gd name="T51" fmla="*/ 43 h 51"/>
              <a:gd name="T52" fmla="*/ 2 w 62"/>
              <a:gd name="T53" fmla="*/ 40 h 51"/>
              <a:gd name="T54" fmla="*/ 0 w 62"/>
              <a:gd name="T55" fmla="*/ 29 h 51"/>
              <a:gd name="T56" fmla="*/ 0 w 62"/>
              <a:gd name="T57" fmla="*/ 19 h 51"/>
              <a:gd name="T58" fmla="*/ 3 w 62"/>
              <a:gd name="T59" fmla="*/ 9 h 51"/>
              <a:gd name="T60" fmla="*/ 7 w 62"/>
              <a:gd name="T6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62" h="51">
                <a:moveTo>
                  <a:pt x="7" y="0"/>
                </a:moveTo>
                <a:lnTo>
                  <a:pt x="13" y="9"/>
                </a:lnTo>
                <a:lnTo>
                  <a:pt x="18" y="17"/>
                </a:lnTo>
                <a:lnTo>
                  <a:pt x="22" y="26"/>
                </a:lnTo>
                <a:lnTo>
                  <a:pt x="22" y="32"/>
                </a:lnTo>
                <a:lnTo>
                  <a:pt x="22" y="37"/>
                </a:lnTo>
                <a:lnTo>
                  <a:pt x="23" y="42"/>
                </a:lnTo>
                <a:lnTo>
                  <a:pt x="24" y="38"/>
                </a:lnTo>
                <a:lnTo>
                  <a:pt x="28" y="35"/>
                </a:lnTo>
                <a:lnTo>
                  <a:pt x="31" y="33"/>
                </a:lnTo>
                <a:lnTo>
                  <a:pt x="34" y="31"/>
                </a:lnTo>
                <a:lnTo>
                  <a:pt x="38" y="28"/>
                </a:lnTo>
                <a:lnTo>
                  <a:pt x="45" y="26"/>
                </a:lnTo>
                <a:lnTo>
                  <a:pt x="53" y="23"/>
                </a:lnTo>
                <a:lnTo>
                  <a:pt x="60" y="20"/>
                </a:lnTo>
                <a:lnTo>
                  <a:pt x="62" y="19"/>
                </a:lnTo>
                <a:lnTo>
                  <a:pt x="62" y="29"/>
                </a:lnTo>
                <a:lnTo>
                  <a:pt x="59" y="38"/>
                </a:lnTo>
                <a:lnTo>
                  <a:pt x="52" y="44"/>
                </a:lnTo>
                <a:lnTo>
                  <a:pt x="45" y="49"/>
                </a:lnTo>
                <a:lnTo>
                  <a:pt x="37" y="50"/>
                </a:lnTo>
                <a:lnTo>
                  <a:pt x="24" y="51"/>
                </a:lnTo>
                <a:lnTo>
                  <a:pt x="13" y="49"/>
                </a:lnTo>
                <a:lnTo>
                  <a:pt x="8" y="47"/>
                </a:lnTo>
                <a:lnTo>
                  <a:pt x="6" y="45"/>
                </a:lnTo>
                <a:lnTo>
                  <a:pt x="4" y="43"/>
                </a:lnTo>
                <a:lnTo>
                  <a:pt x="2" y="40"/>
                </a:lnTo>
                <a:lnTo>
                  <a:pt x="0" y="29"/>
                </a:lnTo>
                <a:lnTo>
                  <a:pt x="0" y="19"/>
                </a:lnTo>
                <a:lnTo>
                  <a:pt x="3" y="9"/>
                </a:lnTo>
                <a:lnTo>
                  <a:pt x="7" y="0"/>
                </a:lnTo>
                <a:close/>
              </a:path>
            </a:pathLst>
          </a:custGeom>
          <a:grpFill/>
          <a:ln w="0">
            <a:noFill/>
            <a:prstDash val="solid"/>
            <a:round/>
            <a:headEnd/>
            <a:tailEnd/>
          </a:ln>
        </xdr:spPr>
      </xdr:sp>
      <xdr:sp macro="" textlink="">
        <xdr:nvSpPr>
          <xdr:cNvPr id="82" name="Freeform 79">
            <a:extLst>
              <a:ext uri="{FF2B5EF4-FFF2-40B4-BE49-F238E27FC236}">
                <a16:creationId xmlns:a16="http://schemas.microsoft.com/office/drawing/2014/main" id="{00000000-0008-0000-0000-000052000000}"/>
              </a:ext>
            </a:extLst>
          </xdr:cNvPr>
          <xdr:cNvSpPr>
            <a:spLocks/>
          </xdr:cNvSpPr>
        </xdr:nvSpPr>
        <xdr:spPr bwMode="auto">
          <a:xfrm>
            <a:off x="722" y="293"/>
            <a:ext cx="4" cy="7"/>
          </a:xfrm>
          <a:custGeom>
            <a:avLst/>
            <a:gdLst>
              <a:gd name="T0" fmla="*/ 0 w 25"/>
              <a:gd name="T1" fmla="*/ 0 h 49"/>
              <a:gd name="T2" fmla="*/ 2 w 25"/>
              <a:gd name="T3" fmla="*/ 2 h 49"/>
              <a:gd name="T4" fmla="*/ 6 w 25"/>
              <a:gd name="T5" fmla="*/ 7 h 49"/>
              <a:gd name="T6" fmla="*/ 11 w 25"/>
              <a:gd name="T7" fmla="*/ 11 h 49"/>
              <a:gd name="T8" fmla="*/ 15 w 25"/>
              <a:gd name="T9" fmla="*/ 17 h 49"/>
              <a:gd name="T10" fmla="*/ 20 w 25"/>
              <a:gd name="T11" fmla="*/ 21 h 49"/>
              <a:gd name="T12" fmla="*/ 22 w 25"/>
              <a:gd name="T13" fmla="*/ 25 h 49"/>
              <a:gd name="T14" fmla="*/ 24 w 25"/>
              <a:gd name="T15" fmla="*/ 30 h 49"/>
              <a:gd name="T16" fmla="*/ 25 w 25"/>
              <a:gd name="T17" fmla="*/ 37 h 49"/>
              <a:gd name="T18" fmla="*/ 24 w 25"/>
              <a:gd name="T19" fmla="*/ 44 h 49"/>
              <a:gd name="T20" fmla="*/ 22 w 25"/>
              <a:gd name="T21" fmla="*/ 48 h 49"/>
              <a:gd name="T22" fmla="*/ 17 w 25"/>
              <a:gd name="T23" fmla="*/ 49 h 49"/>
              <a:gd name="T24" fmla="*/ 12 w 25"/>
              <a:gd name="T25" fmla="*/ 46 h 49"/>
              <a:gd name="T26" fmla="*/ 6 w 25"/>
              <a:gd name="T27" fmla="*/ 38 h 49"/>
              <a:gd name="T28" fmla="*/ 2 w 25"/>
              <a:gd name="T29" fmla="*/ 29 h 49"/>
              <a:gd name="T30" fmla="*/ 1 w 25"/>
              <a:gd name="T31" fmla="*/ 19 h 49"/>
              <a:gd name="T32" fmla="*/ 0 w 25"/>
              <a:gd name="T33" fmla="*/ 9 h 49"/>
              <a:gd name="T34" fmla="*/ 0 w 25"/>
              <a:gd name="T35"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5" h="49">
                <a:moveTo>
                  <a:pt x="0" y="0"/>
                </a:moveTo>
                <a:lnTo>
                  <a:pt x="2" y="2"/>
                </a:lnTo>
                <a:lnTo>
                  <a:pt x="6" y="7"/>
                </a:lnTo>
                <a:lnTo>
                  <a:pt x="11" y="11"/>
                </a:lnTo>
                <a:lnTo>
                  <a:pt x="15" y="17"/>
                </a:lnTo>
                <a:lnTo>
                  <a:pt x="20" y="21"/>
                </a:lnTo>
                <a:lnTo>
                  <a:pt x="22" y="25"/>
                </a:lnTo>
                <a:lnTo>
                  <a:pt x="24" y="30"/>
                </a:lnTo>
                <a:lnTo>
                  <a:pt x="25" y="37"/>
                </a:lnTo>
                <a:lnTo>
                  <a:pt x="24" y="44"/>
                </a:lnTo>
                <a:lnTo>
                  <a:pt x="22" y="48"/>
                </a:lnTo>
                <a:lnTo>
                  <a:pt x="17" y="49"/>
                </a:lnTo>
                <a:lnTo>
                  <a:pt x="12" y="46"/>
                </a:lnTo>
                <a:lnTo>
                  <a:pt x="6" y="38"/>
                </a:lnTo>
                <a:lnTo>
                  <a:pt x="2" y="29"/>
                </a:lnTo>
                <a:lnTo>
                  <a:pt x="1" y="19"/>
                </a:lnTo>
                <a:lnTo>
                  <a:pt x="0" y="9"/>
                </a:lnTo>
                <a:lnTo>
                  <a:pt x="0" y="0"/>
                </a:lnTo>
                <a:close/>
              </a:path>
            </a:pathLst>
          </a:custGeom>
          <a:grpFill/>
          <a:ln w="0">
            <a:noFill/>
            <a:prstDash val="solid"/>
            <a:round/>
            <a:headEnd/>
            <a:tailEnd/>
          </a:ln>
        </xdr:spPr>
      </xdr:sp>
      <xdr:sp macro="" textlink="">
        <xdr:nvSpPr>
          <xdr:cNvPr id="83" name="Freeform 80">
            <a:extLst>
              <a:ext uri="{FF2B5EF4-FFF2-40B4-BE49-F238E27FC236}">
                <a16:creationId xmlns:a16="http://schemas.microsoft.com/office/drawing/2014/main" id="{00000000-0008-0000-0000-000053000000}"/>
              </a:ext>
            </a:extLst>
          </xdr:cNvPr>
          <xdr:cNvSpPr>
            <a:spLocks/>
          </xdr:cNvSpPr>
        </xdr:nvSpPr>
        <xdr:spPr bwMode="auto">
          <a:xfrm>
            <a:off x="726" y="290"/>
            <a:ext cx="3" cy="5"/>
          </a:xfrm>
          <a:custGeom>
            <a:avLst/>
            <a:gdLst>
              <a:gd name="T0" fmla="*/ 18 w 25"/>
              <a:gd name="T1" fmla="*/ 0 h 40"/>
              <a:gd name="T2" fmla="*/ 21 w 25"/>
              <a:gd name="T3" fmla="*/ 10 h 40"/>
              <a:gd name="T4" fmla="*/ 25 w 25"/>
              <a:gd name="T5" fmla="*/ 21 h 40"/>
              <a:gd name="T6" fmla="*/ 24 w 25"/>
              <a:gd name="T7" fmla="*/ 28 h 40"/>
              <a:gd name="T8" fmla="*/ 21 w 25"/>
              <a:gd name="T9" fmla="*/ 35 h 40"/>
              <a:gd name="T10" fmla="*/ 17 w 25"/>
              <a:gd name="T11" fmla="*/ 40 h 40"/>
              <a:gd name="T12" fmla="*/ 14 w 25"/>
              <a:gd name="T13" fmla="*/ 36 h 40"/>
              <a:gd name="T14" fmla="*/ 11 w 25"/>
              <a:gd name="T15" fmla="*/ 33 h 40"/>
              <a:gd name="T16" fmla="*/ 8 w 25"/>
              <a:gd name="T17" fmla="*/ 29 h 40"/>
              <a:gd name="T18" fmla="*/ 3 w 25"/>
              <a:gd name="T19" fmla="*/ 27 h 40"/>
              <a:gd name="T20" fmla="*/ 0 w 25"/>
              <a:gd name="T21" fmla="*/ 25 h 40"/>
              <a:gd name="T22" fmla="*/ 1 w 25"/>
              <a:gd name="T23" fmla="*/ 20 h 40"/>
              <a:gd name="T24" fmla="*/ 3 w 25"/>
              <a:gd name="T25" fmla="*/ 16 h 40"/>
              <a:gd name="T26" fmla="*/ 5 w 25"/>
              <a:gd name="T27" fmla="*/ 11 h 40"/>
              <a:gd name="T28" fmla="*/ 9 w 25"/>
              <a:gd name="T29" fmla="*/ 8 h 40"/>
              <a:gd name="T30" fmla="*/ 10 w 25"/>
              <a:gd name="T31" fmla="*/ 7 h 40"/>
              <a:gd name="T32" fmla="*/ 12 w 25"/>
              <a:gd name="T33" fmla="*/ 5 h 40"/>
              <a:gd name="T34" fmla="*/ 14 w 25"/>
              <a:gd name="T35" fmla="*/ 4 h 40"/>
              <a:gd name="T36" fmla="*/ 16 w 25"/>
              <a:gd name="T37" fmla="*/ 3 h 40"/>
              <a:gd name="T38" fmla="*/ 18 w 25"/>
              <a:gd name="T39" fmla="*/ 2 h 40"/>
              <a:gd name="T40" fmla="*/ 18 w 25"/>
              <a:gd name="T4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5" h="40">
                <a:moveTo>
                  <a:pt x="18" y="0"/>
                </a:moveTo>
                <a:lnTo>
                  <a:pt x="21" y="10"/>
                </a:lnTo>
                <a:lnTo>
                  <a:pt x="25" y="21"/>
                </a:lnTo>
                <a:lnTo>
                  <a:pt x="24" y="28"/>
                </a:lnTo>
                <a:lnTo>
                  <a:pt x="21" y="35"/>
                </a:lnTo>
                <a:lnTo>
                  <a:pt x="17" y="40"/>
                </a:lnTo>
                <a:lnTo>
                  <a:pt x="14" y="36"/>
                </a:lnTo>
                <a:lnTo>
                  <a:pt x="11" y="33"/>
                </a:lnTo>
                <a:lnTo>
                  <a:pt x="8" y="29"/>
                </a:lnTo>
                <a:lnTo>
                  <a:pt x="3" y="27"/>
                </a:lnTo>
                <a:lnTo>
                  <a:pt x="0" y="25"/>
                </a:lnTo>
                <a:lnTo>
                  <a:pt x="1" y="20"/>
                </a:lnTo>
                <a:lnTo>
                  <a:pt x="3" y="16"/>
                </a:lnTo>
                <a:lnTo>
                  <a:pt x="5" y="11"/>
                </a:lnTo>
                <a:lnTo>
                  <a:pt x="9" y="8"/>
                </a:lnTo>
                <a:lnTo>
                  <a:pt x="10" y="7"/>
                </a:lnTo>
                <a:lnTo>
                  <a:pt x="12" y="5"/>
                </a:lnTo>
                <a:lnTo>
                  <a:pt x="14" y="4"/>
                </a:lnTo>
                <a:lnTo>
                  <a:pt x="16" y="3"/>
                </a:lnTo>
                <a:lnTo>
                  <a:pt x="18" y="2"/>
                </a:lnTo>
                <a:lnTo>
                  <a:pt x="18" y="0"/>
                </a:lnTo>
                <a:close/>
              </a:path>
            </a:pathLst>
          </a:custGeom>
          <a:grpFill/>
          <a:ln w="0">
            <a:noFill/>
            <a:prstDash val="solid"/>
            <a:round/>
            <a:headEnd/>
            <a:tailEnd/>
          </a:ln>
        </xdr:spPr>
      </xdr:sp>
      <xdr:sp macro="" textlink="">
        <xdr:nvSpPr>
          <xdr:cNvPr id="84" name="Freeform 81">
            <a:extLst>
              <a:ext uri="{FF2B5EF4-FFF2-40B4-BE49-F238E27FC236}">
                <a16:creationId xmlns:a16="http://schemas.microsoft.com/office/drawing/2014/main" id="{00000000-0008-0000-0000-000054000000}"/>
              </a:ext>
            </a:extLst>
          </xdr:cNvPr>
          <xdr:cNvSpPr>
            <a:spLocks/>
          </xdr:cNvSpPr>
        </xdr:nvSpPr>
        <xdr:spPr bwMode="auto">
          <a:xfrm>
            <a:off x="725" y="287"/>
            <a:ext cx="4" cy="5"/>
          </a:xfrm>
          <a:custGeom>
            <a:avLst/>
            <a:gdLst>
              <a:gd name="T0" fmla="*/ 30 w 31"/>
              <a:gd name="T1" fmla="*/ 0 h 39"/>
              <a:gd name="T2" fmla="*/ 30 w 31"/>
              <a:gd name="T3" fmla="*/ 4 h 39"/>
              <a:gd name="T4" fmla="*/ 31 w 31"/>
              <a:gd name="T5" fmla="*/ 9 h 39"/>
              <a:gd name="T6" fmla="*/ 30 w 31"/>
              <a:gd name="T7" fmla="*/ 12 h 39"/>
              <a:gd name="T8" fmla="*/ 29 w 31"/>
              <a:gd name="T9" fmla="*/ 17 h 39"/>
              <a:gd name="T10" fmla="*/ 26 w 31"/>
              <a:gd name="T11" fmla="*/ 20 h 39"/>
              <a:gd name="T12" fmla="*/ 22 w 31"/>
              <a:gd name="T13" fmla="*/ 23 h 39"/>
              <a:gd name="T14" fmla="*/ 20 w 31"/>
              <a:gd name="T15" fmla="*/ 27 h 39"/>
              <a:gd name="T16" fmla="*/ 17 w 31"/>
              <a:gd name="T17" fmla="*/ 29 h 39"/>
              <a:gd name="T18" fmla="*/ 14 w 31"/>
              <a:gd name="T19" fmla="*/ 32 h 39"/>
              <a:gd name="T20" fmla="*/ 9 w 31"/>
              <a:gd name="T21" fmla="*/ 36 h 39"/>
              <a:gd name="T22" fmla="*/ 6 w 31"/>
              <a:gd name="T23" fmla="*/ 39 h 39"/>
              <a:gd name="T24" fmla="*/ 4 w 31"/>
              <a:gd name="T25" fmla="*/ 39 h 39"/>
              <a:gd name="T26" fmla="*/ 3 w 31"/>
              <a:gd name="T27" fmla="*/ 38 h 39"/>
              <a:gd name="T28" fmla="*/ 2 w 31"/>
              <a:gd name="T29" fmla="*/ 35 h 39"/>
              <a:gd name="T30" fmla="*/ 1 w 31"/>
              <a:gd name="T31" fmla="*/ 31 h 39"/>
              <a:gd name="T32" fmla="*/ 0 w 31"/>
              <a:gd name="T33" fmla="*/ 28 h 39"/>
              <a:gd name="T34" fmla="*/ 0 w 31"/>
              <a:gd name="T35" fmla="*/ 26 h 39"/>
              <a:gd name="T36" fmla="*/ 0 w 31"/>
              <a:gd name="T37" fmla="*/ 25 h 39"/>
              <a:gd name="T38" fmla="*/ 0 w 31"/>
              <a:gd name="T39" fmla="*/ 20 h 39"/>
              <a:gd name="T40" fmla="*/ 2 w 31"/>
              <a:gd name="T41" fmla="*/ 17 h 39"/>
              <a:gd name="T42" fmla="*/ 4 w 31"/>
              <a:gd name="T43" fmla="*/ 12 h 39"/>
              <a:gd name="T44" fmla="*/ 6 w 31"/>
              <a:gd name="T45" fmla="*/ 10 h 39"/>
              <a:gd name="T46" fmla="*/ 14 w 31"/>
              <a:gd name="T47" fmla="*/ 5 h 39"/>
              <a:gd name="T48" fmla="*/ 22 w 31"/>
              <a:gd name="T49" fmla="*/ 3 h 39"/>
              <a:gd name="T50" fmla="*/ 30 w 31"/>
              <a:gd name="T51"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31" h="39">
                <a:moveTo>
                  <a:pt x="30" y="0"/>
                </a:moveTo>
                <a:lnTo>
                  <a:pt x="30" y="4"/>
                </a:lnTo>
                <a:lnTo>
                  <a:pt x="31" y="9"/>
                </a:lnTo>
                <a:lnTo>
                  <a:pt x="30" y="12"/>
                </a:lnTo>
                <a:lnTo>
                  <a:pt x="29" y="17"/>
                </a:lnTo>
                <a:lnTo>
                  <a:pt x="26" y="20"/>
                </a:lnTo>
                <a:lnTo>
                  <a:pt x="22" y="23"/>
                </a:lnTo>
                <a:lnTo>
                  <a:pt x="20" y="27"/>
                </a:lnTo>
                <a:lnTo>
                  <a:pt x="17" y="29"/>
                </a:lnTo>
                <a:lnTo>
                  <a:pt x="14" y="32"/>
                </a:lnTo>
                <a:lnTo>
                  <a:pt x="9" y="36"/>
                </a:lnTo>
                <a:lnTo>
                  <a:pt x="6" y="39"/>
                </a:lnTo>
                <a:lnTo>
                  <a:pt x="4" y="39"/>
                </a:lnTo>
                <a:lnTo>
                  <a:pt x="3" y="38"/>
                </a:lnTo>
                <a:lnTo>
                  <a:pt x="2" y="35"/>
                </a:lnTo>
                <a:lnTo>
                  <a:pt x="1" y="31"/>
                </a:lnTo>
                <a:lnTo>
                  <a:pt x="0" y="28"/>
                </a:lnTo>
                <a:lnTo>
                  <a:pt x="0" y="26"/>
                </a:lnTo>
                <a:lnTo>
                  <a:pt x="0" y="25"/>
                </a:lnTo>
                <a:lnTo>
                  <a:pt x="0" y="20"/>
                </a:lnTo>
                <a:lnTo>
                  <a:pt x="2" y="17"/>
                </a:lnTo>
                <a:lnTo>
                  <a:pt x="4" y="12"/>
                </a:lnTo>
                <a:lnTo>
                  <a:pt x="6" y="10"/>
                </a:lnTo>
                <a:lnTo>
                  <a:pt x="14" y="5"/>
                </a:lnTo>
                <a:lnTo>
                  <a:pt x="22" y="3"/>
                </a:lnTo>
                <a:lnTo>
                  <a:pt x="30" y="0"/>
                </a:lnTo>
                <a:close/>
              </a:path>
            </a:pathLst>
          </a:custGeom>
          <a:grpFill/>
          <a:ln w="0">
            <a:noFill/>
            <a:prstDash val="solid"/>
            <a:round/>
            <a:headEnd/>
            <a:tailEnd/>
          </a:ln>
        </xdr:spPr>
      </xdr:sp>
      <xdr:sp macro="" textlink="">
        <xdr:nvSpPr>
          <xdr:cNvPr id="85" name="Freeform 82">
            <a:extLst>
              <a:ext uri="{FF2B5EF4-FFF2-40B4-BE49-F238E27FC236}">
                <a16:creationId xmlns:a16="http://schemas.microsoft.com/office/drawing/2014/main" id="{00000000-0008-0000-0000-000055000000}"/>
              </a:ext>
            </a:extLst>
          </xdr:cNvPr>
          <xdr:cNvSpPr>
            <a:spLocks/>
          </xdr:cNvSpPr>
        </xdr:nvSpPr>
        <xdr:spPr bwMode="auto">
          <a:xfrm>
            <a:off x="729" y="293"/>
            <a:ext cx="3" cy="4"/>
          </a:xfrm>
          <a:custGeom>
            <a:avLst/>
            <a:gdLst>
              <a:gd name="T0" fmla="*/ 15 w 22"/>
              <a:gd name="T1" fmla="*/ 0 h 35"/>
              <a:gd name="T2" fmla="*/ 16 w 22"/>
              <a:gd name="T3" fmla="*/ 1 h 35"/>
              <a:gd name="T4" fmla="*/ 19 w 22"/>
              <a:gd name="T5" fmla="*/ 9 h 35"/>
              <a:gd name="T6" fmla="*/ 22 w 22"/>
              <a:gd name="T7" fmla="*/ 17 h 35"/>
              <a:gd name="T8" fmla="*/ 21 w 22"/>
              <a:gd name="T9" fmla="*/ 26 h 35"/>
              <a:gd name="T10" fmla="*/ 11 w 22"/>
              <a:gd name="T11" fmla="*/ 31 h 35"/>
              <a:gd name="T12" fmla="*/ 1 w 22"/>
              <a:gd name="T13" fmla="*/ 35 h 35"/>
              <a:gd name="T14" fmla="*/ 0 w 22"/>
              <a:gd name="T15" fmla="*/ 29 h 35"/>
              <a:gd name="T16" fmla="*/ 0 w 22"/>
              <a:gd name="T17" fmla="*/ 24 h 35"/>
              <a:gd name="T18" fmla="*/ 0 w 22"/>
              <a:gd name="T19" fmla="*/ 18 h 35"/>
              <a:gd name="T20" fmla="*/ 1 w 22"/>
              <a:gd name="T21" fmla="*/ 15 h 35"/>
              <a:gd name="T22" fmla="*/ 2 w 22"/>
              <a:gd name="T23" fmla="*/ 14 h 35"/>
              <a:gd name="T24" fmla="*/ 3 w 22"/>
              <a:gd name="T25" fmla="*/ 11 h 35"/>
              <a:gd name="T26" fmla="*/ 4 w 22"/>
              <a:gd name="T27" fmla="*/ 9 h 35"/>
              <a:gd name="T28" fmla="*/ 6 w 22"/>
              <a:gd name="T29" fmla="*/ 7 h 35"/>
              <a:gd name="T30" fmla="*/ 7 w 22"/>
              <a:gd name="T31" fmla="*/ 5 h 35"/>
              <a:gd name="T32" fmla="*/ 9 w 22"/>
              <a:gd name="T33" fmla="*/ 2 h 35"/>
              <a:gd name="T34" fmla="*/ 11 w 22"/>
              <a:gd name="T35" fmla="*/ 1 h 35"/>
              <a:gd name="T36" fmla="*/ 13 w 22"/>
              <a:gd name="T37" fmla="*/ 0 h 35"/>
              <a:gd name="T38" fmla="*/ 15 w 22"/>
              <a:gd name="T39"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2" h="35">
                <a:moveTo>
                  <a:pt x="15" y="0"/>
                </a:moveTo>
                <a:lnTo>
                  <a:pt x="16" y="1"/>
                </a:lnTo>
                <a:lnTo>
                  <a:pt x="19" y="9"/>
                </a:lnTo>
                <a:lnTo>
                  <a:pt x="22" y="17"/>
                </a:lnTo>
                <a:lnTo>
                  <a:pt x="21" y="26"/>
                </a:lnTo>
                <a:lnTo>
                  <a:pt x="11" y="31"/>
                </a:lnTo>
                <a:lnTo>
                  <a:pt x="1" y="35"/>
                </a:lnTo>
                <a:lnTo>
                  <a:pt x="0" y="29"/>
                </a:lnTo>
                <a:lnTo>
                  <a:pt x="0" y="24"/>
                </a:lnTo>
                <a:lnTo>
                  <a:pt x="0" y="18"/>
                </a:lnTo>
                <a:lnTo>
                  <a:pt x="1" y="15"/>
                </a:lnTo>
                <a:lnTo>
                  <a:pt x="2" y="14"/>
                </a:lnTo>
                <a:lnTo>
                  <a:pt x="3" y="11"/>
                </a:lnTo>
                <a:lnTo>
                  <a:pt x="4" y="9"/>
                </a:lnTo>
                <a:lnTo>
                  <a:pt x="6" y="7"/>
                </a:lnTo>
                <a:lnTo>
                  <a:pt x="7" y="5"/>
                </a:lnTo>
                <a:lnTo>
                  <a:pt x="9" y="2"/>
                </a:lnTo>
                <a:lnTo>
                  <a:pt x="11" y="1"/>
                </a:lnTo>
                <a:lnTo>
                  <a:pt x="13" y="0"/>
                </a:lnTo>
                <a:lnTo>
                  <a:pt x="15" y="0"/>
                </a:lnTo>
                <a:close/>
              </a:path>
            </a:pathLst>
          </a:custGeom>
          <a:grpFill/>
          <a:ln w="0">
            <a:noFill/>
            <a:prstDash val="solid"/>
            <a:round/>
            <a:headEnd/>
            <a:tailEnd/>
          </a:ln>
        </xdr:spPr>
      </xdr:sp>
      <xdr:sp macro="" textlink="">
        <xdr:nvSpPr>
          <xdr:cNvPr id="86" name="Freeform 83">
            <a:extLst>
              <a:ext uri="{FF2B5EF4-FFF2-40B4-BE49-F238E27FC236}">
                <a16:creationId xmlns:a16="http://schemas.microsoft.com/office/drawing/2014/main" id="{00000000-0008-0000-0000-000056000000}"/>
              </a:ext>
            </a:extLst>
          </xdr:cNvPr>
          <xdr:cNvSpPr>
            <a:spLocks/>
          </xdr:cNvSpPr>
        </xdr:nvSpPr>
        <xdr:spPr bwMode="auto">
          <a:xfrm>
            <a:off x="733" y="291"/>
            <a:ext cx="2" cy="5"/>
          </a:xfrm>
          <a:custGeom>
            <a:avLst/>
            <a:gdLst>
              <a:gd name="T0" fmla="*/ 7 w 16"/>
              <a:gd name="T1" fmla="*/ 0 h 39"/>
              <a:gd name="T2" fmla="*/ 8 w 16"/>
              <a:gd name="T3" fmla="*/ 3 h 39"/>
              <a:gd name="T4" fmla="*/ 9 w 16"/>
              <a:gd name="T5" fmla="*/ 5 h 39"/>
              <a:gd name="T6" fmla="*/ 11 w 16"/>
              <a:gd name="T7" fmla="*/ 7 h 39"/>
              <a:gd name="T8" fmla="*/ 13 w 16"/>
              <a:gd name="T9" fmla="*/ 10 h 39"/>
              <a:gd name="T10" fmla="*/ 14 w 16"/>
              <a:gd name="T11" fmla="*/ 13 h 39"/>
              <a:gd name="T12" fmla="*/ 16 w 16"/>
              <a:gd name="T13" fmla="*/ 15 h 39"/>
              <a:gd name="T14" fmla="*/ 16 w 16"/>
              <a:gd name="T15" fmla="*/ 23 h 39"/>
              <a:gd name="T16" fmla="*/ 13 w 16"/>
              <a:gd name="T17" fmla="*/ 31 h 39"/>
              <a:gd name="T18" fmla="*/ 10 w 16"/>
              <a:gd name="T19" fmla="*/ 39 h 39"/>
              <a:gd name="T20" fmla="*/ 9 w 16"/>
              <a:gd name="T21" fmla="*/ 39 h 39"/>
              <a:gd name="T22" fmla="*/ 7 w 16"/>
              <a:gd name="T23" fmla="*/ 39 h 39"/>
              <a:gd name="T24" fmla="*/ 5 w 16"/>
              <a:gd name="T25" fmla="*/ 39 h 39"/>
              <a:gd name="T26" fmla="*/ 3 w 16"/>
              <a:gd name="T27" fmla="*/ 39 h 39"/>
              <a:gd name="T28" fmla="*/ 3 w 16"/>
              <a:gd name="T29" fmla="*/ 39 h 39"/>
              <a:gd name="T30" fmla="*/ 0 w 16"/>
              <a:gd name="T31" fmla="*/ 30 h 39"/>
              <a:gd name="T32" fmla="*/ 2 w 16"/>
              <a:gd name="T33" fmla="*/ 20 h 39"/>
              <a:gd name="T34" fmla="*/ 4 w 16"/>
              <a:gd name="T35" fmla="*/ 8 h 39"/>
              <a:gd name="T36" fmla="*/ 7 w 16"/>
              <a:gd name="T3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 h="39">
                <a:moveTo>
                  <a:pt x="7" y="0"/>
                </a:moveTo>
                <a:lnTo>
                  <a:pt x="8" y="3"/>
                </a:lnTo>
                <a:lnTo>
                  <a:pt x="9" y="5"/>
                </a:lnTo>
                <a:lnTo>
                  <a:pt x="11" y="7"/>
                </a:lnTo>
                <a:lnTo>
                  <a:pt x="13" y="10"/>
                </a:lnTo>
                <a:lnTo>
                  <a:pt x="14" y="13"/>
                </a:lnTo>
                <a:lnTo>
                  <a:pt x="16" y="15"/>
                </a:lnTo>
                <a:lnTo>
                  <a:pt x="16" y="23"/>
                </a:lnTo>
                <a:lnTo>
                  <a:pt x="13" y="31"/>
                </a:lnTo>
                <a:lnTo>
                  <a:pt x="10" y="39"/>
                </a:lnTo>
                <a:lnTo>
                  <a:pt x="9" y="39"/>
                </a:lnTo>
                <a:lnTo>
                  <a:pt x="7" y="39"/>
                </a:lnTo>
                <a:lnTo>
                  <a:pt x="5" y="39"/>
                </a:lnTo>
                <a:lnTo>
                  <a:pt x="3" y="39"/>
                </a:lnTo>
                <a:lnTo>
                  <a:pt x="3" y="39"/>
                </a:lnTo>
                <a:lnTo>
                  <a:pt x="0" y="30"/>
                </a:lnTo>
                <a:lnTo>
                  <a:pt x="2" y="20"/>
                </a:lnTo>
                <a:lnTo>
                  <a:pt x="4" y="8"/>
                </a:lnTo>
                <a:lnTo>
                  <a:pt x="7" y="0"/>
                </a:lnTo>
                <a:close/>
              </a:path>
            </a:pathLst>
          </a:custGeom>
          <a:grpFill/>
          <a:ln w="0">
            <a:noFill/>
            <a:prstDash val="solid"/>
            <a:round/>
            <a:headEnd/>
            <a:tailEnd/>
          </a:ln>
        </xdr:spPr>
      </xdr:sp>
      <xdr:sp macro="" textlink="">
        <xdr:nvSpPr>
          <xdr:cNvPr id="87" name="Freeform 84">
            <a:extLst>
              <a:ext uri="{FF2B5EF4-FFF2-40B4-BE49-F238E27FC236}">
                <a16:creationId xmlns:a16="http://schemas.microsoft.com/office/drawing/2014/main" id="{00000000-0008-0000-0000-000057000000}"/>
              </a:ext>
            </a:extLst>
          </xdr:cNvPr>
          <xdr:cNvSpPr>
            <a:spLocks/>
          </xdr:cNvSpPr>
        </xdr:nvSpPr>
        <xdr:spPr bwMode="auto">
          <a:xfrm>
            <a:off x="729" y="287"/>
            <a:ext cx="4" cy="6"/>
          </a:xfrm>
          <a:custGeom>
            <a:avLst/>
            <a:gdLst>
              <a:gd name="T0" fmla="*/ 6 w 23"/>
              <a:gd name="T1" fmla="*/ 0 h 43"/>
              <a:gd name="T2" fmla="*/ 13 w 23"/>
              <a:gd name="T3" fmla="*/ 7 h 43"/>
              <a:gd name="T4" fmla="*/ 18 w 23"/>
              <a:gd name="T5" fmla="*/ 15 h 43"/>
              <a:gd name="T6" fmla="*/ 22 w 23"/>
              <a:gd name="T7" fmla="*/ 24 h 43"/>
              <a:gd name="T8" fmla="*/ 23 w 23"/>
              <a:gd name="T9" fmla="*/ 33 h 43"/>
              <a:gd name="T10" fmla="*/ 21 w 23"/>
              <a:gd name="T11" fmla="*/ 36 h 43"/>
              <a:gd name="T12" fmla="*/ 17 w 23"/>
              <a:gd name="T13" fmla="*/ 40 h 43"/>
              <a:gd name="T14" fmla="*/ 12 w 23"/>
              <a:gd name="T15" fmla="*/ 43 h 43"/>
              <a:gd name="T16" fmla="*/ 7 w 23"/>
              <a:gd name="T17" fmla="*/ 43 h 43"/>
              <a:gd name="T18" fmla="*/ 4 w 23"/>
              <a:gd name="T19" fmla="*/ 41 h 43"/>
              <a:gd name="T20" fmla="*/ 2 w 23"/>
              <a:gd name="T21" fmla="*/ 37 h 43"/>
              <a:gd name="T22" fmla="*/ 1 w 23"/>
              <a:gd name="T23" fmla="*/ 33 h 43"/>
              <a:gd name="T24" fmla="*/ 1 w 23"/>
              <a:gd name="T25" fmla="*/ 29 h 43"/>
              <a:gd name="T26" fmla="*/ 0 w 23"/>
              <a:gd name="T27" fmla="*/ 25 h 43"/>
              <a:gd name="T28" fmla="*/ 1 w 23"/>
              <a:gd name="T29" fmla="*/ 22 h 43"/>
              <a:gd name="T30" fmla="*/ 3 w 23"/>
              <a:gd name="T31" fmla="*/ 15 h 43"/>
              <a:gd name="T32" fmla="*/ 4 w 23"/>
              <a:gd name="T33" fmla="*/ 9 h 43"/>
              <a:gd name="T34" fmla="*/ 6 w 23"/>
              <a:gd name="T35" fmla="*/ 3 h 43"/>
              <a:gd name="T36" fmla="*/ 6 w 23"/>
              <a:gd name="T3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3" h="43">
                <a:moveTo>
                  <a:pt x="6" y="0"/>
                </a:moveTo>
                <a:lnTo>
                  <a:pt x="13" y="7"/>
                </a:lnTo>
                <a:lnTo>
                  <a:pt x="18" y="15"/>
                </a:lnTo>
                <a:lnTo>
                  <a:pt x="22" y="24"/>
                </a:lnTo>
                <a:lnTo>
                  <a:pt x="23" y="33"/>
                </a:lnTo>
                <a:lnTo>
                  <a:pt x="21" y="36"/>
                </a:lnTo>
                <a:lnTo>
                  <a:pt x="17" y="40"/>
                </a:lnTo>
                <a:lnTo>
                  <a:pt x="12" y="43"/>
                </a:lnTo>
                <a:lnTo>
                  <a:pt x="7" y="43"/>
                </a:lnTo>
                <a:lnTo>
                  <a:pt x="4" y="41"/>
                </a:lnTo>
                <a:lnTo>
                  <a:pt x="2" y="37"/>
                </a:lnTo>
                <a:lnTo>
                  <a:pt x="1" y="33"/>
                </a:lnTo>
                <a:lnTo>
                  <a:pt x="1" y="29"/>
                </a:lnTo>
                <a:lnTo>
                  <a:pt x="0" y="25"/>
                </a:lnTo>
                <a:lnTo>
                  <a:pt x="1" y="22"/>
                </a:lnTo>
                <a:lnTo>
                  <a:pt x="3" y="15"/>
                </a:lnTo>
                <a:lnTo>
                  <a:pt x="4" y="9"/>
                </a:lnTo>
                <a:lnTo>
                  <a:pt x="6" y="3"/>
                </a:lnTo>
                <a:lnTo>
                  <a:pt x="6" y="0"/>
                </a:lnTo>
                <a:close/>
              </a:path>
            </a:pathLst>
          </a:custGeom>
          <a:grpFill/>
          <a:ln w="0">
            <a:noFill/>
            <a:prstDash val="solid"/>
            <a:round/>
            <a:headEnd/>
            <a:tailEnd/>
          </a:ln>
        </xdr:spPr>
      </xdr:sp>
      <xdr:sp macro="" textlink="">
        <xdr:nvSpPr>
          <xdr:cNvPr id="88" name="Freeform 85">
            <a:extLst>
              <a:ext uri="{FF2B5EF4-FFF2-40B4-BE49-F238E27FC236}">
                <a16:creationId xmlns:a16="http://schemas.microsoft.com/office/drawing/2014/main" id="{00000000-0008-0000-0000-000058000000}"/>
              </a:ext>
            </a:extLst>
          </xdr:cNvPr>
          <xdr:cNvSpPr>
            <a:spLocks/>
          </xdr:cNvSpPr>
        </xdr:nvSpPr>
        <xdr:spPr bwMode="auto">
          <a:xfrm>
            <a:off x="722" y="290"/>
            <a:ext cx="3" cy="5"/>
          </a:xfrm>
          <a:custGeom>
            <a:avLst/>
            <a:gdLst>
              <a:gd name="T0" fmla="*/ 8 w 20"/>
              <a:gd name="T1" fmla="*/ 0 h 39"/>
              <a:gd name="T2" fmla="*/ 9 w 20"/>
              <a:gd name="T3" fmla="*/ 0 h 39"/>
              <a:gd name="T4" fmla="*/ 9 w 20"/>
              <a:gd name="T5" fmla="*/ 1 h 39"/>
              <a:gd name="T6" fmla="*/ 11 w 20"/>
              <a:gd name="T7" fmla="*/ 3 h 39"/>
              <a:gd name="T8" fmla="*/ 12 w 20"/>
              <a:gd name="T9" fmla="*/ 6 h 39"/>
              <a:gd name="T10" fmla="*/ 13 w 20"/>
              <a:gd name="T11" fmla="*/ 9 h 39"/>
              <a:gd name="T12" fmla="*/ 15 w 20"/>
              <a:gd name="T13" fmla="*/ 11 h 39"/>
              <a:gd name="T14" fmla="*/ 17 w 20"/>
              <a:gd name="T15" fmla="*/ 13 h 39"/>
              <a:gd name="T16" fmla="*/ 18 w 20"/>
              <a:gd name="T17" fmla="*/ 15 h 39"/>
              <a:gd name="T18" fmla="*/ 19 w 20"/>
              <a:gd name="T19" fmla="*/ 16 h 39"/>
              <a:gd name="T20" fmla="*/ 20 w 20"/>
              <a:gd name="T21" fmla="*/ 25 h 39"/>
              <a:gd name="T22" fmla="*/ 18 w 20"/>
              <a:gd name="T23" fmla="*/ 32 h 39"/>
              <a:gd name="T24" fmla="*/ 14 w 20"/>
              <a:gd name="T25" fmla="*/ 39 h 39"/>
              <a:gd name="T26" fmla="*/ 11 w 20"/>
              <a:gd name="T27" fmla="*/ 36 h 39"/>
              <a:gd name="T28" fmla="*/ 8 w 20"/>
              <a:gd name="T29" fmla="*/ 34 h 39"/>
              <a:gd name="T30" fmla="*/ 4 w 20"/>
              <a:gd name="T31" fmla="*/ 32 h 39"/>
              <a:gd name="T32" fmla="*/ 3 w 20"/>
              <a:gd name="T33" fmla="*/ 30 h 39"/>
              <a:gd name="T34" fmla="*/ 1 w 20"/>
              <a:gd name="T35" fmla="*/ 29 h 39"/>
              <a:gd name="T36" fmla="*/ 0 w 20"/>
              <a:gd name="T37" fmla="*/ 27 h 39"/>
              <a:gd name="T38" fmla="*/ 0 w 20"/>
              <a:gd name="T39" fmla="*/ 17 h 39"/>
              <a:gd name="T40" fmla="*/ 4 w 20"/>
              <a:gd name="T41" fmla="*/ 8 h 39"/>
              <a:gd name="T42" fmla="*/ 8 w 20"/>
              <a:gd name="T43"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39">
                <a:moveTo>
                  <a:pt x="8" y="0"/>
                </a:moveTo>
                <a:lnTo>
                  <a:pt x="9" y="0"/>
                </a:lnTo>
                <a:lnTo>
                  <a:pt x="9" y="1"/>
                </a:lnTo>
                <a:lnTo>
                  <a:pt x="11" y="3"/>
                </a:lnTo>
                <a:lnTo>
                  <a:pt x="12" y="6"/>
                </a:lnTo>
                <a:lnTo>
                  <a:pt x="13" y="9"/>
                </a:lnTo>
                <a:lnTo>
                  <a:pt x="15" y="11"/>
                </a:lnTo>
                <a:lnTo>
                  <a:pt x="17" y="13"/>
                </a:lnTo>
                <a:lnTo>
                  <a:pt x="18" y="15"/>
                </a:lnTo>
                <a:lnTo>
                  <a:pt x="19" y="16"/>
                </a:lnTo>
                <a:lnTo>
                  <a:pt x="20" y="25"/>
                </a:lnTo>
                <a:lnTo>
                  <a:pt x="18" y="32"/>
                </a:lnTo>
                <a:lnTo>
                  <a:pt x="14" y="39"/>
                </a:lnTo>
                <a:lnTo>
                  <a:pt x="11" y="36"/>
                </a:lnTo>
                <a:lnTo>
                  <a:pt x="8" y="34"/>
                </a:lnTo>
                <a:lnTo>
                  <a:pt x="4" y="32"/>
                </a:lnTo>
                <a:lnTo>
                  <a:pt x="3" y="30"/>
                </a:lnTo>
                <a:lnTo>
                  <a:pt x="1" y="29"/>
                </a:lnTo>
                <a:lnTo>
                  <a:pt x="0" y="27"/>
                </a:lnTo>
                <a:lnTo>
                  <a:pt x="0" y="17"/>
                </a:lnTo>
                <a:lnTo>
                  <a:pt x="4" y="8"/>
                </a:lnTo>
                <a:lnTo>
                  <a:pt x="8" y="0"/>
                </a:lnTo>
                <a:close/>
              </a:path>
            </a:pathLst>
          </a:custGeom>
          <a:grpFill/>
          <a:ln w="0">
            <a:noFill/>
            <a:prstDash val="solid"/>
            <a:round/>
            <a:headEnd/>
            <a:tailEnd/>
          </a:ln>
        </xdr:spPr>
      </xdr:sp>
      <xdr:sp macro="" textlink="">
        <xdr:nvSpPr>
          <xdr:cNvPr id="89" name="Freeform 86">
            <a:extLst>
              <a:ext uri="{FF2B5EF4-FFF2-40B4-BE49-F238E27FC236}">
                <a16:creationId xmlns:a16="http://schemas.microsoft.com/office/drawing/2014/main" id="{00000000-0008-0000-0000-000059000000}"/>
              </a:ext>
            </a:extLst>
          </xdr:cNvPr>
          <xdr:cNvSpPr>
            <a:spLocks/>
          </xdr:cNvSpPr>
        </xdr:nvSpPr>
        <xdr:spPr bwMode="auto">
          <a:xfrm>
            <a:off x="682" y="318"/>
            <a:ext cx="4" cy="9"/>
          </a:xfrm>
          <a:custGeom>
            <a:avLst/>
            <a:gdLst>
              <a:gd name="T0" fmla="*/ 0 w 28"/>
              <a:gd name="T1" fmla="*/ 0 h 69"/>
              <a:gd name="T2" fmla="*/ 6 w 28"/>
              <a:gd name="T3" fmla="*/ 3 h 69"/>
              <a:gd name="T4" fmla="*/ 7 w 28"/>
              <a:gd name="T5" fmla="*/ 6 h 69"/>
              <a:gd name="T6" fmla="*/ 6 w 28"/>
              <a:gd name="T7" fmla="*/ 11 h 69"/>
              <a:gd name="T8" fmla="*/ 6 w 28"/>
              <a:gd name="T9" fmla="*/ 15 h 69"/>
              <a:gd name="T10" fmla="*/ 6 w 28"/>
              <a:gd name="T11" fmla="*/ 20 h 69"/>
              <a:gd name="T12" fmla="*/ 8 w 28"/>
              <a:gd name="T13" fmla="*/ 31 h 69"/>
              <a:gd name="T14" fmla="*/ 10 w 28"/>
              <a:gd name="T15" fmla="*/ 40 h 69"/>
              <a:gd name="T16" fmla="*/ 16 w 28"/>
              <a:gd name="T17" fmla="*/ 52 h 69"/>
              <a:gd name="T18" fmla="*/ 24 w 28"/>
              <a:gd name="T19" fmla="*/ 62 h 69"/>
              <a:gd name="T20" fmla="*/ 24 w 28"/>
              <a:gd name="T21" fmla="*/ 56 h 69"/>
              <a:gd name="T22" fmla="*/ 24 w 28"/>
              <a:gd name="T23" fmla="*/ 50 h 69"/>
              <a:gd name="T24" fmla="*/ 24 w 28"/>
              <a:gd name="T25" fmla="*/ 44 h 69"/>
              <a:gd name="T26" fmla="*/ 24 w 28"/>
              <a:gd name="T27" fmla="*/ 39 h 69"/>
              <a:gd name="T28" fmla="*/ 24 w 28"/>
              <a:gd name="T29" fmla="*/ 34 h 69"/>
              <a:gd name="T30" fmla="*/ 24 w 28"/>
              <a:gd name="T31" fmla="*/ 32 h 69"/>
              <a:gd name="T32" fmla="*/ 22 w 28"/>
              <a:gd name="T33" fmla="*/ 20 h 69"/>
              <a:gd name="T34" fmla="*/ 21 w 28"/>
              <a:gd name="T35" fmla="*/ 9 h 69"/>
              <a:gd name="T36" fmla="*/ 16 w 28"/>
              <a:gd name="T37" fmla="*/ 3 h 69"/>
              <a:gd name="T38" fmla="*/ 23 w 28"/>
              <a:gd name="T39" fmla="*/ 4 h 69"/>
              <a:gd name="T40" fmla="*/ 23 w 28"/>
              <a:gd name="T41" fmla="*/ 8 h 69"/>
              <a:gd name="T42" fmla="*/ 25 w 28"/>
              <a:gd name="T43" fmla="*/ 20 h 69"/>
              <a:gd name="T44" fmla="*/ 26 w 28"/>
              <a:gd name="T45" fmla="*/ 32 h 69"/>
              <a:gd name="T46" fmla="*/ 27 w 28"/>
              <a:gd name="T47" fmla="*/ 38 h 69"/>
              <a:gd name="T48" fmla="*/ 26 w 28"/>
              <a:gd name="T49" fmla="*/ 44 h 69"/>
              <a:gd name="T50" fmla="*/ 26 w 28"/>
              <a:gd name="T51" fmla="*/ 52 h 69"/>
              <a:gd name="T52" fmla="*/ 26 w 28"/>
              <a:gd name="T53" fmla="*/ 60 h 69"/>
              <a:gd name="T54" fmla="*/ 28 w 28"/>
              <a:gd name="T55" fmla="*/ 67 h 69"/>
              <a:gd name="T56" fmla="*/ 26 w 28"/>
              <a:gd name="T57" fmla="*/ 69 h 69"/>
              <a:gd name="T58" fmla="*/ 20 w 28"/>
              <a:gd name="T59" fmla="*/ 61 h 69"/>
              <a:gd name="T60" fmla="*/ 13 w 28"/>
              <a:gd name="T61" fmla="*/ 51 h 69"/>
              <a:gd name="T62" fmla="*/ 8 w 28"/>
              <a:gd name="T63" fmla="*/ 41 h 69"/>
              <a:gd name="T64" fmla="*/ 5 w 28"/>
              <a:gd name="T65" fmla="*/ 32 h 69"/>
              <a:gd name="T66" fmla="*/ 4 w 28"/>
              <a:gd name="T67" fmla="*/ 21 h 69"/>
              <a:gd name="T68" fmla="*/ 2 w 28"/>
              <a:gd name="T69" fmla="*/ 12 h 69"/>
              <a:gd name="T70" fmla="*/ 1 w 28"/>
              <a:gd name="T71" fmla="*/ 4 h 69"/>
              <a:gd name="T72" fmla="*/ 0 w 28"/>
              <a:gd name="T73"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69">
                <a:moveTo>
                  <a:pt x="0" y="0"/>
                </a:moveTo>
                <a:lnTo>
                  <a:pt x="6" y="3"/>
                </a:lnTo>
                <a:lnTo>
                  <a:pt x="7" y="6"/>
                </a:lnTo>
                <a:lnTo>
                  <a:pt x="6" y="11"/>
                </a:lnTo>
                <a:lnTo>
                  <a:pt x="6" y="15"/>
                </a:lnTo>
                <a:lnTo>
                  <a:pt x="6" y="20"/>
                </a:lnTo>
                <a:lnTo>
                  <a:pt x="8" y="31"/>
                </a:lnTo>
                <a:lnTo>
                  <a:pt x="10" y="40"/>
                </a:lnTo>
                <a:lnTo>
                  <a:pt x="16" y="52"/>
                </a:lnTo>
                <a:lnTo>
                  <a:pt x="24" y="62"/>
                </a:lnTo>
                <a:lnTo>
                  <a:pt x="24" y="56"/>
                </a:lnTo>
                <a:lnTo>
                  <a:pt x="24" y="50"/>
                </a:lnTo>
                <a:lnTo>
                  <a:pt x="24" y="44"/>
                </a:lnTo>
                <a:lnTo>
                  <a:pt x="24" y="39"/>
                </a:lnTo>
                <a:lnTo>
                  <a:pt x="24" y="34"/>
                </a:lnTo>
                <a:lnTo>
                  <a:pt x="24" y="32"/>
                </a:lnTo>
                <a:lnTo>
                  <a:pt x="22" y="20"/>
                </a:lnTo>
                <a:lnTo>
                  <a:pt x="21" y="9"/>
                </a:lnTo>
                <a:lnTo>
                  <a:pt x="16" y="3"/>
                </a:lnTo>
                <a:lnTo>
                  <a:pt x="23" y="4"/>
                </a:lnTo>
                <a:lnTo>
                  <a:pt x="23" y="8"/>
                </a:lnTo>
                <a:lnTo>
                  <a:pt x="25" y="20"/>
                </a:lnTo>
                <a:lnTo>
                  <a:pt x="26" y="32"/>
                </a:lnTo>
                <a:lnTo>
                  <a:pt x="27" y="38"/>
                </a:lnTo>
                <a:lnTo>
                  <a:pt x="26" y="44"/>
                </a:lnTo>
                <a:lnTo>
                  <a:pt x="26" y="52"/>
                </a:lnTo>
                <a:lnTo>
                  <a:pt x="26" y="60"/>
                </a:lnTo>
                <a:lnTo>
                  <a:pt x="28" y="67"/>
                </a:lnTo>
                <a:lnTo>
                  <a:pt x="26" y="69"/>
                </a:lnTo>
                <a:lnTo>
                  <a:pt x="20" y="61"/>
                </a:lnTo>
                <a:lnTo>
                  <a:pt x="13" y="51"/>
                </a:lnTo>
                <a:lnTo>
                  <a:pt x="8" y="41"/>
                </a:lnTo>
                <a:lnTo>
                  <a:pt x="5" y="32"/>
                </a:lnTo>
                <a:lnTo>
                  <a:pt x="4" y="21"/>
                </a:lnTo>
                <a:lnTo>
                  <a:pt x="2" y="12"/>
                </a:lnTo>
                <a:lnTo>
                  <a:pt x="1" y="4"/>
                </a:lnTo>
                <a:lnTo>
                  <a:pt x="0" y="0"/>
                </a:lnTo>
                <a:close/>
              </a:path>
            </a:pathLst>
          </a:custGeom>
          <a:grpFill/>
          <a:ln w="0">
            <a:noFill/>
            <a:prstDash val="solid"/>
            <a:round/>
            <a:headEnd/>
            <a:tailEnd/>
          </a:ln>
        </xdr:spPr>
      </xdr:sp>
      <xdr:sp macro="" textlink="">
        <xdr:nvSpPr>
          <xdr:cNvPr id="90" name="Freeform 87">
            <a:extLst>
              <a:ext uri="{FF2B5EF4-FFF2-40B4-BE49-F238E27FC236}">
                <a16:creationId xmlns:a16="http://schemas.microsoft.com/office/drawing/2014/main" id="{00000000-0008-0000-0000-00005A000000}"/>
              </a:ext>
            </a:extLst>
          </xdr:cNvPr>
          <xdr:cNvSpPr>
            <a:spLocks/>
          </xdr:cNvSpPr>
        </xdr:nvSpPr>
        <xdr:spPr bwMode="auto">
          <a:xfrm>
            <a:off x="686" y="318"/>
            <a:ext cx="4" cy="9"/>
          </a:xfrm>
          <a:custGeom>
            <a:avLst/>
            <a:gdLst>
              <a:gd name="T0" fmla="*/ 28 w 28"/>
              <a:gd name="T1" fmla="*/ 0 h 72"/>
              <a:gd name="T2" fmla="*/ 28 w 28"/>
              <a:gd name="T3" fmla="*/ 4 h 72"/>
              <a:gd name="T4" fmla="*/ 28 w 28"/>
              <a:gd name="T5" fmla="*/ 6 h 72"/>
              <a:gd name="T6" fmla="*/ 28 w 28"/>
              <a:gd name="T7" fmla="*/ 29 h 72"/>
              <a:gd name="T8" fmla="*/ 24 w 28"/>
              <a:gd name="T9" fmla="*/ 50 h 72"/>
              <a:gd name="T10" fmla="*/ 13 w 28"/>
              <a:gd name="T11" fmla="*/ 67 h 72"/>
              <a:gd name="T12" fmla="*/ 0 w 28"/>
              <a:gd name="T13" fmla="*/ 72 h 72"/>
              <a:gd name="T14" fmla="*/ 7 w 28"/>
              <a:gd name="T15" fmla="*/ 55 h 72"/>
              <a:gd name="T16" fmla="*/ 10 w 28"/>
              <a:gd name="T17" fmla="*/ 33 h 72"/>
              <a:gd name="T18" fmla="*/ 10 w 28"/>
              <a:gd name="T19" fmla="*/ 28 h 72"/>
              <a:gd name="T20" fmla="*/ 10 w 28"/>
              <a:gd name="T21" fmla="*/ 20 h 72"/>
              <a:gd name="T22" fmla="*/ 8 w 28"/>
              <a:gd name="T23" fmla="*/ 8 h 72"/>
              <a:gd name="T24" fmla="*/ 7 w 28"/>
              <a:gd name="T25" fmla="*/ 3 h 72"/>
              <a:gd name="T26" fmla="*/ 11 w 28"/>
              <a:gd name="T27" fmla="*/ 2 h 72"/>
              <a:gd name="T28" fmla="*/ 14 w 28"/>
              <a:gd name="T29" fmla="*/ 2 h 72"/>
              <a:gd name="T30" fmla="*/ 12 w 28"/>
              <a:gd name="T31" fmla="*/ 6 h 72"/>
              <a:gd name="T32" fmla="*/ 12 w 28"/>
              <a:gd name="T33" fmla="*/ 12 h 72"/>
              <a:gd name="T34" fmla="*/ 12 w 28"/>
              <a:gd name="T35" fmla="*/ 20 h 72"/>
              <a:gd name="T36" fmla="*/ 13 w 28"/>
              <a:gd name="T37" fmla="*/ 29 h 72"/>
              <a:gd name="T38" fmla="*/ 13 w 28"/>
              <a:gd name="T39" fmla="*/ 33 h 72"/>
              <a:gd name="T40" fmla="*/ 9 w 28"/>
              <a:gd name="T41" fmla="*/ 55 h 72"/>
              <a:gd name="T42" fmla="*/ 6 w 28"/>
              <a:gd name="T43" fmla="*/ 67 h 72"/>
              <a:gd name="T44" fmla="*/ 10 w 28"/>
              <a:gd name="T45" fmla="*/ 65 h 72"/>
              <a:gd name="T46" fmla="*/ 13 w 28"/>
              <a:gd name="T47" fmla="*/ 63 h 72"/>
              <a:gd name="T48" fmla="*/ 19 w 28"/>
              <a:gd name="T49" fmla="*/ 57 h 72"/>
              <a:gd name="T50" fmla="*/ 23 w 28"/>
              <a:gd name="T51" fmla="*/ 45 h 72"/>
              <a:gd name="T52" fmla="*/ 25 w 28"/>
              <a:gd name="T53" fmla="*/ 30 h 72"/>
              <a:gd name="T54" fmla="*/ 24 w 28"/>
              <a:gd name="T55" fmla="*/ 7 h 72"/>
              <a:gd name="T56" fmla="*/ 22 w 28"/>
              <a:gd name="T57" fmla="*/ 2 h 72"/>
              <a:gd name="T58" fmla="*/ 21 w 28"/>
              <a:gd name="T59" fmla="*/ 0 h 72"/>
              <a:gd name="T60" fmla="*/ 25 w 28"/>
              <a:gd name="T61" fmla="*/ 0 h 72"/>
              <a:gd name="T62" fmla="*/ 28 w 28"/>
              <a:gd name="T63" fmla="*/ 0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8" h="72">
                <a:moveTo>
                  <a:pt x="28" y="0"/>
                </a:moveTo>
                <a:lnTo>
                  <a:pt x="28" y="0"/>
                </a:lnTo>
                <a:lnTo>
                  <a:pt x="28" y="3"/>
                </a:lnTo>
                <a:lnTo>
                  <a:pt x="28" y="4"/>
                </a:lnTo>
                <a:lnTo>
                  <a:pt x="28" y="6"/>
                </a:lnTo>
                <a:lnTo>
                  <a:pt x="28" y="6"/>
                </a:lnTo>
                <a:lnTo>
                  <a:pt x="28" y="17"/>
                </a:lnTo>
                <a:lnTo>
                  <a:pt x="28" y="29"/>
                </a:lnTo>
                <a:lnTo>
                  <a:pt x="27" y="40"/>
                </a:lnTo>
                <a:lnTo>
                  <a:pt x="24" y="50"/>
                </a:lnTo>
                <a:lnTo>
                  <a:pt x="20" y="59"/>
                </a:lnTo>
                <a:lnTo>
                  <a:pt x="13" y="67"/>
                </a:lnTo>
                <a:lnTo>
                  <a:pt x="4" y="71"/>
                </a:lnTo>
                <a:lnTo>
                  <a:pt x="0" y="72"/>
                </a:lnTo>
                <a:lnTo>
                  <a:pt x="1" y="69"/>
                </a:lnTo>
                <a:lnTo>
                  <a:pt x="7" y="55"/>
                </a:lnTo>
                <a:lnTo>
                  <a:pt x="9" y="40"/>
                </a:lnTo>
                <a:lnTo>
                  <a:pt x="10" y="33"/>
                </a:lnTo>
                <a:lnTo>
                  <a:pt x="11" y="31"/>
                </a:lnTo>
                <a:lnTo>
                  <a:pt x="10" y="28"/>
                </a:lnTo>
                <a:lnTo>
                  <a:pt x="10" y="23"/>
                </a:lnTo>
                <a:lnTo>
                  <a:pt x="10" y="20"/>
                </a:lnTo>
                <a:lnTo>
                  <a:pt x="9" y="14"/>
                </a:lnTo>
                <a:lnTo>
                  <a:pt x="8" y="8"/>
                </a:lnTo>
                <a:lnTo>
                  <a:pt x="6" y="3"/>
                </a:lnTo>
                <a:lnTo>
                  <a:pt x="7" y="3"/>
                </a:lnTo>
                <a:lnTo>
                  <a:pt x="9" y="2"/>
                </a:lnTo>
                <a:lnTo>
                  <a:pt x="11" y="2"/>
                </a:lnTo>
                <a:lnTo>
                  <a:pt x="13" y="2"/>
                </a:lnTo>
                <a:lnTo>
                  <a:pt x="14" y="2"/>
                </a:lnTo>
                <a:lnTo>
                  <a:pt x="13" y="4"/>
                </a:lnTo>
                <a:lnTo>
                  <a:pt x="12" y="6"/>
                </a:lnTo>
                <a:lnTo>
                  <a:pt x="12" y="8"/>
                </a:lnTo>
                <a:lnTo>
                  <a:pt x="12" y="12"/>
                </a:lnTo>
                <a:lnTo>
                  <a:pt x="12" y="16"/>
                </a:lnTo>
                <a:lnTo>
                  <a:pt x="12" y="20"/>
                </a:lnTo>
                <a:lnTo>
                  <a:pt x="13" y="24"/>
                </a:lnTo>
                <a:lnTo>
                  <a:pt x="13" y="29"/>
                </a:lnTo>
                <a:lnTo>
                  <a:pt x="13" y="31"/>
                </a:lnTo>
                <a:lnTo>
                  <a:pt x="13" y="33"/>
                </a:lnTo>
                <a:lnTo>
                  <a:pt x="12" y="41"/>
                </a:lnTo>
                <a:lnTo>
                  <a:pt x="9" y="55"/>
                </a:lnTo>
                <a:lnTo>
                  <a:pt x="6" y="67"/>
                </a:lnTo>
                <a:lnTo>
                  <a:pt x="6" y="67"/>
                </a:lnTo>
                <a:lnTo>
                  <a:pt x="8" y="66"/>
                </a:lnTo>
                <a:lnTo>
                  <a:pt x="10" y="65"/>
                </a:lnTo>
                <a:lnTo>
                  <a:pt x="12" y="64"/>
                </a:lnTo>
                <a:lnTo>
                  <a:pt x="13" y="63"/>
                </a:lnTo>
                <a:lnTo>
                  <a:pt x="16" y="60"/>
                </a:lnTo>
                <a:lnTo>
                  <a:pt x="19" y="57"/>
                </a:lnTo>
                <a:lnTo>
                  <a:pt x="21" y="51"/>
                </a:lnTo>
                <a:lnTo>
                  <a:pt x="23" y="45"/>
                </a:lnTo>
                <a:lnTo>
                  <a:pt x="24" y="39"/>
                </a:lnTo>
                <a:lnTo>
                  <a:pt x="25" y="30"/>
                </a:lnTo>
                <a:lnTo>
                  <a:pt x="26" y="17"/>
                </a:lnTo>
                <a:lnTo>
                  <a:pt x="24" y="7"/>
                </a:lnTo>
                <a:lnTo>
                  <a:pt x="23" y="4"/>
                </a:lnTo>
                <a:lnTo>
                  <a:pt x="22" y="2"/>
                </a:lnTo>
                <a:lnTo>
                  <a:pt x="20" y="0"/>
                </a:lnTo>
                <a:lnTo>
                  <a:pt x="21" y="0"/>
                </a:lnTo>
                <a:lnTo>
                  <a:pt x="23" y="0"/>
                </a:lnTo>
                <a:lnTo>
                  <a:pt x="25" y="0"/>
                </a:lnTo>
                <a:lnTo>
                  <a:pt x="27" y="0"/>
                </a:lnTo>
                <a:lnTo>
                  <a:pt x="28" y="0"/>
                </a:lnTo>
                <a:close/>
              </a:path>
            </a:pathLst>
          </a:custGeom>
          <a:grpFill/>
          <a:ln w="0">
            <a:noFill/>
            <a:prstDash val="solid"/>
            <a:round/>
            <a:headEnd/>
            <a:tailEnd/>
          </a:ln>
        </xdr:spPr>
      </xdr:sp>
      <xdr:sp macro="" textlink="">
        <xdr:nvSpPr>
          <xdr:cNvPr id="91" name="Freeform 88">
            <a:extLst>
              <a:ext uri="{FF2B5EF4-FFF2-40B4-BE49-F238E27FC236}">
                <a16:creationId xmlns:a16="http://schemas.microsoft.com/office/drawing/2014/main" id="{00000000-0008-0000-0000-00005B000000}"/>
              </a:ext>
            </a:extLst>
          </xdr:cNvPr>
          <xdr:cNvSpPr>
            <a:spLocks noEditPoints="1"/>
          </xdr:cNvSpPr>
        </xdr:nvSpPr>
        <xdr:spPr bwMode="auto">
          <a:xfrm>
            <a:off x="676" y="323"/>
            <a:ext cx="11" cy="5"/>
          </a:xfrm>
          <a:custGeom>
            <a:avLst/>
            <a:gdLst>
              <a:gd name="T0" fmla="*/ 20 w 77"/>
              <a:gd name="T1" fmla="*/ 3 h 40"/>
              <a:gd name="T2" fmla="*/ 11 w 77"/>
              <a:gd name="T3" fmla="*/ 3 h 40"/>
              <a:gd name="T4" fmla="*/ 4 w 77"/>
              <a:gd name="T5" fmla="*/ 6 h 40"/>
              <a:gd name="T6" fmla="*/ 10 w 77"/>
              <a:gd name="T7" fmla="*/ 8 h 40"/>
              <a:gd name="T8" fmla="*/ 20 w 77"/>
              <a:gd name="T9" fmla="*/ 12 h 40"/>
              <a:gd name="T10" fmla="*/ 33 w 77"/>
              <a:gd name="T11" fmla="*/ 19 h 40"/>
              <a:gd name="T12" fmla="*/ 41 w 77"/>
              <a:gd name="T13" fmla="*/ 24 h 40"/>
              <a:gd name="T14" fmla="*/ 51 w 77"/>
              <a:gd name="T15" fmla="*/ 29 h 40"/>
              <a:gd name="T16" fmla="*/ 55 w 77"/>
              <a:gd name="T17" fmla="*/ 32 h 40"/>
              <a:gd name="T18" fmla="*/ 57 w 77"/>
              <a:gd name="T19" fmla="*/ 32 h 40"/>
              <a:gd name="T20" fmla="*/ 60 w 77"/>
              <a:gd name="T21" fmla="*/ 33 h 40"/>
              <a:gd name="T22" fmla="*/ 63 w 77"/>
              <a:gd name="T23" fmla="*/ 33 h 40"/>
              <a:gd name="T24" fmla="*/ 68 w 77"/>
              <a:gd name="T25" fmla="*/ 34 h 40"/>
              <a:gd name="T26" fmla="*/ 71 w 77"/>
              <a:gd name="T27" fmla="*/ 35 h 40"/>
              <a:gd name="T28" fmla="*/ 65 w 77"/>
              <a:gd name="T29" fmla="*/ 24 h 40"/>
              <a:gd name="T30" fmla="*/ 56 w 77"/>
              <a:gd name="T31" fmla="*/ 16 h 40"/>
              <a:gd name="T32" fmla="*/ 46 w 77"/>
              <a:gd name="T33" fmla="*/ 10 h 40"/>
              <a:gd name="T34" fmla="*/ 39 w 77"/>
              <a:gd name="T35" fmla="*/ 8 h 40"/>
              <a:gd name="T36" fmla="*/ 29 w 77"/>
              <a:gd name="T37" fmla="*/ 5 h 40"/>
              <a:gd name="T38" fmla="*/ 20 w 77"/>
              <a:gd name="T39" fmla="*/ 3 h 40"/>
              <a:gd name="T40" fmla="*/ 18 w 77"/>
              <a:gd name="T41" fmla="*/ 0 h 40"/>
              <a:gd name="T42" fmla="*/ 36 w 77"/>
              <a:gd name="T43" fmla="*/ 1 h 40"/>
              <a:gd name="T44" fmla="*/ 42 w 77"/>
              <a:gd name="T45" fmla="*/ 3 h 40"/>
              <a:gd name="T46" fmla="*/ 49 w 77"/>
              <a:gd name="T47" fmla="*/ 6 h 40"/>
              <a:gd name="T48" fmla="*/ 61 w 77"/>
              <a:gd name="T49" fmla="*/ 14 h 40"/>
              <a:gd name="T50" fmla="*/ 69 w 77"/>
              <a:gd name="T51" fmla="*/ 24 h 40"/>
              <a:gd name="T52" fmla="*/ 77 w 77"/>
              <a:gd name="T53" fmla="*/ 38 h 40"/>
              <a:gd name="T54" fmla="*/ 74 w 77"/>
              <a:gd name="T55" fmla="*/ 40 h 40"/>
              <a:gd name="T56" fmla="*/ 72 w 77"/>
              <a:gd name="T57" fmla="*/ 38 h 40"/>
              <a:gd name="T58" fmla="*/ 70 w 77"/>
              <a:gd name="T59" fmla="*/ 37 h 40"/>
              <a:gd name="T60" fmla="*/ 68 w 77"/>
              <a:gd name="T61" fmla="*/ 36 h 40"/>
              <a:gd name="T62" fmla="*/ 65 w 77"/>
              <a:gd name="T63" fmla="*/ 36 h 40"/>
              <a:gd name="T64" fmla="*/ 63 w 77"/>
              <a:gd name="T65" fmla="*/ 36 h 40"/>
              <a:gd name="T66" fmla="*/ 58 w 77"/>
              <a:gd name="T67" fmla="*/ 35 h 40"/>
              <a:gd name="T68" fmla="*/ 54 w 77"/>
              <a:gd name="T69" fmla="*/ 34 h 40"/>
              <a:gd name="T70" fmla="*/ 50 w 77"/>
              <a:gd name="T71" fmla="*/ 32 h 40"/>
              <a:gd name="T72" fmla="*/ 49 w 77"/>
              <a:gd name="T73" fmla="*/ 32 h 40"/>
              <a:gd name="T74" fmla="*/ 48 w 77"/>
              <a:gd name="T75" fmla="*/ 31 h 40"/>
              <a:gd name="T76" fmla="*/ 46 w 77"/>
              <a:gd name="T77" fmla="*/ 29 h 40"/>
              <a:gd name="T78" fmla="*/ 43 w 77"/>
              <a:gd name="T79" fmla="*/ 28 h 40"/>
              <a:gd name="T80" fmla="*/ 42 w 77"/>
              <a:gd name="T81" fmla="*/ 27 h 40"/>
              <a:gd name="T82" fmla="*/ 40 w 77"/>
              <a:gd name="T83" fmla="*/ 27 h 40"/>
              <a:gd name="T84" fmla="*/ 40 w 77"/>
              <a:gd name="T85" fmla="*/ 26 h 40"/>
              <a:gd name="T86" fmla="*/ 39 w 77"/>
              <a:gd name="T87" fmla="*/ 26 h 40"/>
              <a:gd name="T88" fmla="*/ 38 w 77"/>
              <a:gd name="T89" fmla="*/ 26 h 40"/>
              <a:gd name="T90" fmla="*/ 36 w 77"/>
              <a:gd name="T91" fmla="*/ 25 h 40"/>
              <a:gd name="T92" fmla="*/ 35 w 77"/>
              <a:gd name="T93" fmla="*/ 24 h 40"/>
              <a:gd name="T94" fmla="*/ 33 w 77"/>
              <a:gd name="T95" fmla="*/ 23 h 40"/>
              <a:gd name="T96" fmla="*/ 32 w 77"/>
              <a:gd name="T97" fmla="*/ 21 h 40"/>
              <a:gd name="T98" fmla="*/ 31 w 77"/>
              <a:gd name="T99" fmla="*/ 21 h 40"/>
              <a:gd name="T100" fmla="*/ 27 w 77"/>
              <a:gd name="T101" fmla="*/ 19 h 40"/>
              <a:gd name="T102" fmla="*/ 19 w 77"/>
              <a:gd name="T103" fmla="*/ 15 h 40"/>
              <a:gd name="T104" fmla="*/ 10 w 77"/>
              <a:gd name="T105" fmla="*/ 11 h 40"/>
              <a:gd name="T106" fmla="*/ 6 w 77"/>
              <a:gd name="T107" fmla="*/ 9 h 40"/>
              <a:gd name="T108" fmla="*/ 3 w 77"/>
              <a:gd name="T109" fmla="*/ 8 h 40"/>
              <a:gd name="T110" fmla="*/ 0 w 77"/>
              <a:gd name="T111" fmla="*/ 8 h 40"/>
              <a:gd name="T112" fmla="*/ 1 w 77"/>
              <a:gd name="T113" fmla="*/ 5 h 40"/>
              <a:gd name="T114" fmla="*/ 5 w 77"/>
              <a:gd name="T115" fmla="*/ 2 h 40"/>
              <a:gd name="T116" fmla="*/ 9 w 77"/>
              <a:gd name="T117" fmla="*/ 1 h 40"/>
              <a:gd name="T118" fmla="*/ 13 w 77"/>
              <a:gd name="T119" fmla="*/ 0 h 40"/>
              <a:gd name="T120" fmla="*/ 18 w 77"/>
              <a:gd name="T12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7" h="40">
                <a:moveTo>
                  <a:pt x="20" y="3"/>
                </a:moveTo>
                <a:lnTo>
                  <a:pt x="11" y="3"/>
                </a:lnTo>
                <a:lnTo>
                  <a:pt x="4" y="6"/>
                </a:lnTo>
                <a:lnTo>
                  <a:pt x="10" y="8"/>
                </a:lnTo>
                <a:lnTo>
                  <a:pt x="20" y="12"/>
                </a:lnTo>
                <a:lnTo>
                  <a:pt x="33" y="19"/>
                </a:lnTo>
                <a:lnTo>
                  <a:pt x="41" y="24"/>
                </a:lnTo>
                <a:lnTo>
                  <a:pt x="51" y="29"/>
                </a:lnTo>
                <a:lnTo>
                  <a:pt x="55" y="32"/>
                </a:lnTo>
                <a:lnTo>
                  <a:pt x="57" y="32"/>
                </a:lnTo>
                <a:lnTo>
                  <a:pt x="60" y="33"/>
                </a:lnTo>
                <a:lnTo>
                  <a:pt x="63" y="33"/>
                </a:lnTo>
                <a:lnTo>
                  <a:pt x="68" y="34"/>
                </a:lnTo>
                <a:lnTo>
                  <a:pt x="71" y="35"/>
                </a:lnTo>
                <a:lnTo>
                  <a:pt x="65" y="24"/>
                </a:lnTo>
                <a:lnTo>
                  <a:pt x="56" y="16"/>
                </a:lnTo>
                <a:lnTo>
                  <a:pt x="46" y="10"/>
                </a:lnTo>
                <a:lnTo>
                  <a:pt x="39" y="8"/>
                </a:lnTo>
                <a:lnTo>
                  <a:pt x="29" y="5"/>
                </a:lnTo>
                <a:lnTo>
                  <a:pt x="20" y="3"/>
                </a:lnTo>
                <a:close/>
                <a:moveTo>
                  <a:pt x="18" y="0"/>
                </a:moveTo>
                <a:lnTo>
                  <a:pt x="36" y="1"/>
                </a:lnTo>
                <a:lnTo>
                  <a:pt x="42" y="3"/>
                </a:lnTo>
                <a:lnTo>
                  <a:pt x="49" y="6"/>
                </a:lnTo>
                <a:lnTo>
                  <a:pt x="61" y="14"/>
                </a:lnTo>
                <a:lnTo>
                  <a:pt x="69" y="24"/>
                </a:lnTo>
                <a:lnTo>
                  <a:pt x="77" y="38"/>
                </a:lnTo>
                <a:lnTo>
                  <a:pt x="74" y="40"/>
                </a:lnTo>
                <a:lnTo>
                  <a:pt x="72" y="38"/>
                </a:lnTo>
                <a:lnTo>
                  <a:pt x="70" y="37"/>
                </a:lnTo>
                <a:lnTo>
                  <a:pt x="68" y="36"/>
                </a:lnTo>
                <a:lnTo>
                  <a:pt x="65" y="36"/>
                </a:lnTo>
                <a:lnTo>
                  <a:pt x="63" y="36"/>
                </a:lnTo>
                <a:lnTo>
                  <a:pt x="58" y="35"/>
                </a:lnTo>
                <a:lnTo>
                  <a:pt x="54" y="34"/>
                </a:lnTo>
                <a:lnTo>
                  <a:pt x="50" y="32"/>
                </a:lnTo>
                <a:lnTo>
                  <a:pt x="49" y="32"/>
                </a:lnTo>
                <a:lnTo>
                  <a:pt x="48" y="31"/>
                </a:lnTo>
                <a:lnTo>
                  <a:pt x="46" y="29"/>
                </a:lnTo>
                <a:lnTo>
                  <a:pt x="43" y="28"/>
                </a:lnTo>
                <a:lnTo>
                  <a:pt x="42" y="27"/>
                </a:lnTo>
                <a:lnTo>
                  <a:pt x="40" y="27"/>
                </a:lnTo>
                <a:lnTo>
                  <a:pt x="40" y="26"/>
                </a:lnTo>
                <a:lnTo>
                  <a:pt x="39" y="26"/>
                </a:lnTo>
                <a:lnTo>
                  <a:pt x="38" y="26"/>
                </a:lnTo>
                <a:lnTo>
                  <a:pt x="36" y="25"/>
                </a:lnTo>
                <a:lnTo>
                  <a:pt x="35" y="24"/>
                </a:lnTo>
                <a:lnTo>
                  <a:pt x="33" y="23"/>
                </a:lnTo>
                <a:lnTo>
                  <a:pt x="32" y="21"/>
                </a:lnTo>
                <a:lnTo>
                  <a:pt x="31" y="21"/>
                </a:lnTo>
                <a:lnTo>
                  <a:pt x="27" y="19"/>
                </a:lnTo>
                <a:lnTo>
                  <a:pt x="19" y="15"/>
                </a:lnTo>
                <a:lnTo>
                  <a:pt x="10" y="11"/>
                </a:lnTo>
                <a:lnTo>
                  <a:pt x="6" y="9"/>
                </a:lnTo>
                <a:lnTo>
                  <a:pt x="3" y="8"/>
                </a:lnTo>
                <a:lnTo>
                  <a:pt x="0" y="8"/>
                </a:lnTo>
                <a:lnTo>
                  <a:pt x="1" y="5"/>
                </a:lnTo>
                <a:lnTo>
                  <a:pt x="5" y="2"/>
                </a:lnTo>
                <a:lnTo>
                  <a:pt x="9" y="1"/>
                </a:lnTo>
                <a:lnTo>
                  <a:pt x="13" y="0"/>
                </a:lnTo>
                <a:lnTo>
                  <a:pt x="18" y="0"/>
                </a:lnTo>
                <a:close/>
              </a:path>
            </a:pathLst>
          </a:custGeom>
          <a:grpFill/>
          <a:ln w="0">
            <a:noFill/>
            <a:prstDash val="solid"/>
            <a:round/>
            <a:headEnd/>
            <a:tailEnd/>
          </a:ln>
        </xdr:spPr>
      </xdr:sp>
      <xdr:sp macro="" textlink="">
        <xdr:nvSpPr>
          <xdr:cNvPr id="92" name="Freeform 89">
            <a:extLst>
              <a:ext uri="{FF2B5EF4-FFF2-40B4-BE49-F238E27FC236}">
                <a16:creationId xmlns:a16="http://schemas.microsoft.com/office/drawing/2014/main" id="{00000000-0008-0000-0000-00005C000000}"/>
              </a:ext>
            </a:extLst>
          </xdr:cNvPr>
          <xdr:cNvSpPr>
            <a:spLocks noEditPoints="1"/>
          </xdr:cNvSpPr>
        </xdr:nvSpPr>
        <xdr:spPr bwMode="auto">
          <a:xfrm>
            <a:off x="686" y="322"/>
            <a:ext cx="10" cy="7"/>
          </a:xfrm>
          <a:custGeom>
            <a:avLst/>
            <a:gdLst>
              <a:gd name="T0" fmla="*/ 63 w 73"/>
              <a:gd name="T1" fmla="*/ 9 h 52"/>
              <a:gd name="T2" fmla="*/ 51 w 73"/>
              <a:gd name="T3" fmla="*/ 10 h 52"/>
              <a:gd name="T4" fmla="*/ 41 w 73"/>
              <a:gd name="T5" fmla="*/ 10 h 52"/>
              <a:gd name="T6" fmla="*/ 34 w 73"/>
              <a:gd name="T7" fmla="*/ 13 h 52"/>
              <a:gd name="T8" fmla="*/ 29 w 73"/>
              <a:gd name="T9" fmla="*/ 17 h 52"/>
              <a:gd name="T10" fmla="*/ 25 w 73"/>
              <a:gd name="T11" fmla="*/ 24 h 52"/>
              <a:gd name="T12" fmla="*/ 20 w 73"/>
              <a:gd name="T13" fmla="*/ 30 h 52"/>
              <a:gd name="T14" fmla="*/ 13 w 73"/>
              <a:gd name="T15" fmla="*/ 34 h 52"/>
              <a:gd name="T16" fmla="*/ 8 w 73"/>
              <a:gd name="T17" fmla="*/ 39 h 52"/>
              <a:gd name="T18" fmla="*/ 6 w 73"/>
              <a:gd name="T19" fmla="*/ 44 h 52"/>
              <a:gd name="T20" fmla="*/ 32 w 73"/>
              <a:gd name="T21" fmla="*/ 33 h 52"/>
              <a:gd name="T22" fmla="*/ 50 w 73"/>
              <a:gd name="T23" fmla="*/ 26 h 52"/>
              <a:gd name="T24" fmla="*/ 68 w 73"/>
              <a:gd name="T25" fmla="*/ 8 h 52"/>
              <a:gd name="T26" fmla="*/ 73 w 73"/>
              <a:gd name="T27" fmla="*/ 2 h 52"/>
              <a:gd name="T28" fmla="*/ 72 w 73"/>
              <a:gd name="T29" fmla="*/ 7 h 52"/>
              <a:gd name="T30" fmla="*/ 65 w 73"/>
              <a:gd name="T31" fmla="*/ 17 h 52"/>
              <a:gd name="T32" fmla="*/ 57 w 73"/>
              <a:gd name="T33" fmla="*/ 25 h 52"/>
              <a:gd name="T34" fmla="*/ 45 w 73"/>
              <a:gd name="T35" fmla="*/ 32 h 52"/>
              <a:gd name="T36" fmla="*/ 34 w 73"/>
              <a:gd name="T37" fmla="*/ 36 h 52"/>
              <a:gd name="T38" fmla="*/ 14 w 73"/>
              <a:gd name="T39" fmla="*/ 43 h 52"/>
              <a:gd name="T40" fmla="*/ 7 w 73"/>
              <a:gd name="T41" fmla="*/ 48 h 52"/>
              <a:gd name="T42" fmla="*/ 0 w 73"/>
              <a:gd name="T43" fmla="*/ 52 h 52"/>
              <a:gd name="T44" fmla="*/ 4 w 73"/>
              <a:gd name="T45" fmla="*/ 40 h 52"/>
              <a:gd name="T46" fmla="*/ 14 w 73"/>
              <a:gd name="T47" fmla="*/ 30 h 52"/>
              <a:gd name="T48" fmla="*/ 15 w 73"/>
              <a:gd name="T49" fmla="*/ 30 h 52"/>
              <a:gd name="T50" fmla="*/ 17 w 73"/>
              <a:gd name="T51" fmla="*/ 27 h 52"/>
              <a:gd name="T52" fmla="*/ 21 w 73"/>
              <a:gd name="T53" fmla="*/ 25 h 52"/>
              <a:gd name="T54" fmla="*/ 25 w 73"/>
              <a:gd name="T55" fmla="*/ 19 h 52"/>
              <a:gd name="T56" fmla="*/ 29 w 73"/>
              <a:gd name="T57" fmla="*/ 13 h 52"/>
              <a:gd name="T58" fmla="*/ 36 w 73"/>
              <a:gd name="T59" fmla="*/ 8 h 52"/>
              <a:gd name="T60" fmla="*/ 45 w 73"/>
              <a:gd name="T61" fmla="*/ 7 h 52"/>
              <a:gd name="T62" fmla="*/ 55 w 73"/>
              <a:gd name="T63" fmla="*/ 7 h 52"/>
              <a:gd name="T64" fmla="*/ 65 w 73"/>
              <a:gd name="T65" fmla="*/ 6 h 52"/>
              <a:gd name="T66" fmla="*/ 69 w 73"/>
              <a:gd name="T67" fmla="*/ 5 h 52"/>
              <a:gd name="T68" fmla="*/ 72 w 73"/>
              <a:gd name="T69" fmla="*/ 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73" h="52">
                <a:moveTo>
                  <a:pt x="68" y="8"/>
                </a:moveTo>
                <a:lnTo>
                  <a:pt x="63" y="9"/>
                </a:lnTo>
                <a:lnTo>
                  <a:pt x="56" y="10"/>
                </a:lnTo>
                <a:lnTo>
                  <a:pt x="51" y="10"/>
                </a:lnTo>
                <a:lnTo>
                  <a:pt x="45" y="9"/>
                </a:lnTo>
                <a:lnTo>
                  <a:pt x="41" y="10"/>
                </a:lnTo>
                <a:lnTo>
                  <a:pt x="37" y="10"/>
                </a:lnTo>
                <a:lnTo>
                  <a:pt x="34" y="13"/>
                </a:lnTo>
                <a:lnTo>
                  <a:pt x="31" y="15"/>
                </a:lnTo>
                <a:lnTo>
                  <a:pt x="29" y="17"/>
                </a:lnTo>
                <a:lnTo>
                  <a:pt x="27" y="21"/>
                </a:lnTo>
                <a:lnTo>
                  <a:pt x="25" y="24"/>
                </a:lnTo>
                <a:lnTo>
                  <a:pt x="23" y="27"/>
                </a:lnTo>
                <a:lnTo>
                  <a:pt x="20" y="30"/>
                </a:lnTo>
                <a:lnTo>
                  <a:pt x="15" y="33"/>
                </a:lnTo>
                <a:lnTo>
                  <a:pt x="13" y="34"/>
                </a:lnTo>
                <a:lnTo>
                  <a:pt x="10" y="36"/>
                </a:lnTo>
                <a:lnTo>
                  <a:pt x="8" y="39"/>
                </a:lnTo>
                <a:lnTo>
                  <a:pt x="6" y="42"/>
                </a:lnTo>
                <a:lnTo>
                  <a:pt x="6" y="44"/>
                </a:lnTo>
                <a:lnTo>
                  <a:pt x="18" y="38"/>
                </a:lnTo>
                <a:lnTo>
                  <a:pt x="32" y="33"/>
                </a:lnTo>
                <a:lnTo>
                  <a:pt x="37" y="32"/>
                </a:lnTo>
                <a:lnTo>
                  <a:pt x="50" y="26"/>
                </a:lnTo>
                <a:lnTo>
                  <a:pt x="59" y="19"/>
                </a:lnTo>
                <a:lnTo>
                  <a:pt x="68" y="8"/>
                </a:lnTo>
                <a:close/>
                <a:moveTo>
                  <a:pt x="73" y="0"/>
                </a:moveTo>
                <a:lnTo>
                  <a:pt x="73" y="2"/>
                </a:lnTo>
                <a:lnTo>
                  <a:pt x="73" y="5"/>
                </a:lnTo>
                <a:lnTo>
                  <a:pt x="72" y="7"/>
                </a:lnTo>
                <a:lnTo>
                  <a:pt x="71" y="9"/>
                </a:lnTo>
                <a:lnTo>
                  <a:pt x="65" y="17"/>
                </a:lnTo>
                <a:lnTo>
                  <a:pt x="61" y="22"/>
                </a:lnTo>
                <a:lnTo>
                  <a:pt x="57" y="25"/>
                </a:lnTo>
                <a:lnTo>
                  <a:pt x="52" y="28"/>
                </a:lnTo>
                <a:lnTo>
                  <a:pt x="45" y="32"/>
                </a:lnTo>
                <a:lnTo>
                  <a:pt x="38" y="35"/>
                </a:lnTo>
                <a:lnTo>
                  <a:pt x="34" y="36"/>
                </a:lnTo>
                <a:lnTo>
                  <a:pt x="24" y="39"/>
                </a:lnTo>
                <a:lnTo>
                  <a:pt x="14" y="43"/>
                </a:lnTo>
                <a:lnTo>
                  <a:pt x="10" y="45"/>
                </a:lnTo>
                <a:lnTo>
                  <a:pt x="7" y="48"/>
                </a:lnTo>
                <a:lnTo>
                  <a:pt x="3" y="50"/>
                </a:lnTo>
                <a:lnTo>
                  <a:pt x="0" y="52"/>
                </a:lnTo>
                <a:lnTo>
                  <a:pt x="1" y="45"/>
                </a:lnTo>
                <a:lnTo>
                  <a:pt x="4" y="40"/>
                </a:lnTo>
                <a:lnTo>
                  <a:pt x="9" y="34"/>
                </a:lnTo>
                <a:lnTo>
                  <a:pt x="14" y="30"/>
                </a:lnTo>
                <a:lnTo>
                  <a:pt x="14" y="30"/>
                </a:lnTo>
                <a:lnTo>
                  <a:pt x="15" y="30"/>
                </a:lnTo>
                <a:lnTo>
                  <a:pt x="16" y="28"/>
                </a:lnTo>
                <a:lnTo>
                  <a:pt x="17" y="27"/>
                </a:lnTo>
                <a:lnTo>
                  <a:pt x="18" y="27"/>
                </a:lnTo>
                <a:lnTo>
                  <a:pt x="21" y="25"/>
                </a:lnTo>
                <a:lnTo>
                  <a:pt x="23" y="22"/>
                </a:lnTo>
                <a:lnTo>
                  <a:pt x="25" y="19"/>
                </a:lnTo>
                <a:lnTo>
                  <a:pt x="27" y="16"/>
                </a:lnTo>
                <a:lnTo>
                  <a:pt x="29" y="13"/>
                </a:lnTo>
                <a:lnTo>
                  <a:pt x="32" y="10"/>
                </a:lnTo>
                <a:lnTo>
                  <a:pt x="36" y="8"/>
                </a:lnTo>
                <a:lnTo>
                  <a:pt x="40" y="7"/>
                </a:lnTo>
                <a:lnTo>
                  <a:pt x="45" y="7"/>
                </a:lnTo>
                <a:lnTo>
                  <a:pt x="51" y="7"/>
                </a:lnTo>
                <a:lnTo>
                  <a:pt x="55" y="7"/>
                </a:lnTo>
                <a:lnTo>
                  <a:pt x="60" y="7"/>
                </a:lnTo>
                <a:lnTo>
                  <a:pt x="65" y="6"/>
                </a:lnTo>
                <a:lnTo>
                  <a:pt x="67" y="6"/>
                </a:lnTo>
                <a:lnTo>
                  <a:pt x="69" y="5"/>
                </a:lnTo>
                <a:lnTo>
                  <a:pt x="71" y="4"/>
                </a:lnTo>
                <a:lnTo>
                  <a:pt x="72" y="1"/>
                </a:lnTo>
                <a:lnTo>
                  <a:pt x="73" y="0"/>
                </a:lnTo>
                <a:close/>
              </a:path>
            </a:pathLst>
          </a:custGeom>
          <a:grpFill/>
          <a:ln w="0">
            <a:noFill/>
            <a:prstDash val="solid"/>
            <a:round/>
            <a:headEnd/>
            <a:tailEnd/>
          </a:ln>
        </xdr:spPr>
      </xdr:sp>
      <xdr:sp macro="" textlink="">
        <xdr:nvSpPr>
          <xdr:cNvPr id="93" name="Freeform 90">
            <a:extLst>
              <a:ext uri="{FF2B5EF4-FFF2-40B4-BE49-F238E27FC236}">
                <a16:creationId xmlns:a16="http://schemas.microsoft.com/office/drawing/2014/main" id="{00000000-0008-0000-0000-00005D000000}"/>
              </a:ext>
            </a:extLst>
          </xdr:cNvPr>
          <xdr:cNvSpPr>
            <a:spLocks/>
          </xdr:cNvSpPr>
        </xdr:nvSpPr>
        <xdr:spPr bwMode="auto">
          <a:xfrm>
            <a:off x="685" y="327"/>
            <a:ext cx="17" cy="77"/>
          </a:xfrm>
          <a:custGeom>
            <a:avLst/>
            <a:gdLst>
              <a:gd name="T0" fmla="*/ 26 w 117"/>
              <a:gd name="T1" fmla="*/ 23 h 615"/>
              <a:gd name="T2" fmla="*/ 33 w 117"/>
              <a:gd name="T3" fmla="*/ 71 h 615"/>
              <a:gd name="T4" fmla="*/ 34 w 117"/>
              <a:gd name="T5" fmla="*/ 82 h 615"/>
              <a:gd name="T6" fmla="*/ 34 w 117"/>
              <a:gd name="T7" fmla="*/ 95 h 615"/>
              <a:gd name="T8" fmla="*/ 42 w 117"/>
              <a:gd name="T9" fmla="*/ 127 h 615"/>
              <a:gd name="T10" fmla="*/ 47 w 117"/>
              <a:gd name="T11" fmla="*/ 157 h 615"/>
              <a:gd name="T12" fmla="*/ 55 w 117"/>
              <a:gd name="T13" fmla="*/ 203 h 615"/>
              <a:gd name="T14" fmla="*/ 62 w 117"/>
              <a:gd name="T15" fmla="*/ 240 h 615"/>
              <a:gd name="T16" fmla="*/ 99 w 117"/>
              <a:gd name="T17" fmla="*/ 453 h 615"/>
              <a:gd name="T18" fmla="*/ 107 w 117"/>
              <a:gd name="T19" fmla="*/ 511 h 615"/>
              <a:gd name="T20" fmla="*/ 114 w 117"/>
              <a:gd name="T21" fmla="*/ 567 h 615"/>
              <a:gd name="T22" fmla="*/ 116 w 117"/>
              <a:gd name="T23" fmla="*/ 584 h 615"/>
              <a:gd name="T24" fmla="*/ 116 w 117"/>
              <a:gd name="T25" fmla="*/ 604 h 615"/>
              <a:gd name="T26" fmla="*/ 109 w 117"/>
              <a:gd name="T27" fmla="*/ 614 h 615"/>
              <a:gd name="T28" fmla="*/ 104 w 117"/>
              <a:gd name="T29" fmla="*/ 615 h 615"/>
              <a:gd name="T30" fmla="*/ 102 w 117"/>
              <a:gd name="T31" fmla="*/ 612 h 615"/>
              <a:gd name="T32" fmla="*/ 100 w 117"/>
              <a:gd name="T33" fmla="*/ 606 h 615"/>
              <a:gd name="T34" fmla="*/ 96 w 117"/>
              <a:gd name="T35" fmla="*/ 578 h 615"/>
              <a:gd name="T36" fmla="*/ 93 w 117"/>
              <a:gd name="T37" fmla="*/ 558 h 615"/>
              <a:gd name="T38" fmla="*/ 79 w 117"/>
              <a:gd name="T39" fmla="*/ 462 h 615"/>
              <a:gd name="T40" fmla="*/ 68 w 117"/>
              <a:gd name="T41" fmla="*/ 389 h 615"/>
              <a:gd name="T42" fmla="*/ 57 w 117"/>
              <a:gd name="T43" fmla="*/ 330 h 615"/>
              <a:gd name="T44" fmla="*/ 45 w 117"/>
              <a:gd name="T45" fmla="*/ 248 h 615"/>
              <a:gd name="T46" fmla="*/ 34 w 117"/>
              <a:gd name="T47" fmla="*/ 193 h 615"/>
              <a:gd name="T48" fmla="*/ 24 w 117"/>
              <a:gd name="T49" fmla="*/ 145 h 615"/>
              <a:gd name="T50" fmla="*/ 16 w 117"/>
              <a:gd name="T51" fmla="*/ 101 h 615"/>
              <a:gd name="T52" fmla="*/ 11 w 117"/>
              <a:gd name="T53" fmla="*/ 52 h 615"/>
              <a:gd name="T54" fmla="*/ 0 w 117"/>
              <a:gd name="T55" fmla="*/ 2 h 615"/>
              <a:gd name="T56" fmla="*/ 11 w 117"/>
              <a:gd name="T57" fmla="*/ 26 h 615"/>
              <a:gd name="T58" fmla="*/ 17 w 117"/>
              <a:gd name="T59" fmla="*/ 82 h 615"/>
              <a:gd name="T60" fmla="*/ 22 w 117"/>
              <a:gd name="T61" fmla="*/ 119 h 615"/>
              <a:gd name="T62" fmla="*/ 31 w 117"/>
              <a:gd name="T63" fmla="*/ 169 h 615"/>
              <a:gd name="T64" fmla="*/ 42 w 117"/>
              <a:gd name="T65" fmla="*/ 213 h 615"/>
              <a:gd name="T66" fmla="*/ 53 w 117"/>
              <a:gd name="T67" fmla="*/ 282 h 615"/>
              <a:gd name="T68" fmla="*/ 63 w 117"/>
              <a:gd name="T69" fmla="*/ 350 h 615"/>
              <a:gd name="T70" fmla="*/ 77 w 117"/>
              <a:gd name="T71" fmla="*/ 424 h 615"/>
              <a:gd name="T72" fmla="*/ 83 w 117"/>
              <a:gd name="T73" fmla="*/ 463 h 615"/>
              <a:gd name="T74" fmla="*/ 85 w 117"/>
              <a:gd name="T75" fmla="*/ 474 h 615"/>
              <a:gd name="T76" fmla="*/ 86 w 117"/>
              <a:gd name="T77" fmla="*/ 482 h 615"/>
              <a:gd name="T78" fmla="*/ 97 w 117"/>
              <a:gd name="T79" fmla="*/ 564 h 615"/>
              <a:gd name="T80" fmla="*/ 103 w 117"/>
              <a:gd name="T81" fmla="*/ 604 h 615"/>
              <a:gd name="T82" fmla="*/ 103 w 117"/>
              <a:gd name="T83" fmla="*/ 607 h 615"/>
              <a:gd name="T84" fmla="*/ 104 w 117"/>
              <a:gd name="T85" fmla="*/ 612 h 615"/>
              <a:gd name="T86" fmla="*/ 105 w 117"/>
              <a:gd name="T87" fmla="*/ 612 h 615"/>
              <a:gd name="T88" fmla="*/ 107 w 117"/>
              <a:gd name="T89" fmla="*/ 612 h 615"/>
              <a:gd name="T90" fmla="*/ 113 w 117"/>
              <a:gd name="T91" fmla="*/ 603 h 615"/>
              <a:gd name="T92" fmla="*/ 114 w 117"/>
              <a:gd name="T93" fmla="*/ 584 h 615"/>
              <a:gd name="T94" fmla="*/ 111 w 117"/>
              <a:gd name="T95" fmla="*/ 567 h 615"/>
              <a:gd name="T96" fmla="*/ 104 w 117"/>
              <a:gd name="T97" fmla="*/ 511 h 615"/>
              <a:gd name="T98" fmla="*/ 97 w 117"/>
              <a:gd name="T99" fmla="*/ 454 h 615"/>
              <a:gd name="T100" fmla="*/ 59 w 117"/>
              <a:gd name="T101" fmla="*/ 240 h 615"/>
              <a:gd name="T102" fmla="*/ 53 w 117"/>
              <a:gd name="T103" fmla="*/ 203 h 615"/>
              <a:gd name="T104" fmla="*/ 45 w 117"/>
              <a:gd name="T105" fmla="*/ 157 h 615"/>
              <a:gd name="T106" fmla="*/ 40 w 117"/>
              <a:gd name="T107" fmla="*/ 128 h 615"/>
              <a:gd name="T108" fmla="*/ 32 w 117"/>
              <a:gd name="T109" fmla="*/ 96 h 615"/>
              <a:gd name="T110" fmla="*/ 31 w 117"/>
              <a:gd name="T111" fmla="*/ 82 h 615"/>
              <a:gd name="T112" fmla="*/ 31 w 117"/>
              <a:gd name="T113" fmla="*/ 71 h 615"/>
              <a:gd name="T114" fmla="*/ 22 w 117"/>
              <a:gd name="T115" fmla="*/ 25 h 615"/>
              <a:gd name="T116" fmla="*/ 20 w 117"/>
              <a:gd name="T117"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7" h="615">
                <a:moveTo>
                  <a:pt x="20" y="0"/>
                </a:moveTo>
                <a:lnTo>
                  <a:pt x="26" y="23"/>
                </a:lnTo>
                <a:lnTo>
                  <a:pt x="30" y="47"/>
                </a:lnTo>
                <a:lnTo>
                  <a:pt x="33" y="71"/>
                </a:lnTo>
                <a:lnTo>
                  <a:pt x="34" y="76"/>
                </a:lnTo>
                <a:lnTo>
                  <a:pt x="34" y="82"/>
                </a:lnTo>
                <a:lnTo>
                  <a:pt x="34" y="89"/>
                </a:lnTo>
                <a:lnTo>
                  <a:pt x="34" y="95"/>
                </a:lnTo>
                <a:lnTo>
                  <a:pt x="38" y="111"/>
                </a:lnTo>
                <a:lnTo>
                  <a:pt x="42" y="127"/>
                </a:lnTo>
                <a:lnTo>
                  <a:pt x="43" y="133"/>
                </a:lnTo>
                <a:lnTo>
                  <a:pt x="47" y="157"/>
                </a:lnTo>
                <a:lnTo>
                  <a:pt x="52" y="177"/>
                </a:lnTo>
                <a:lnTo>
                  <a:pt x="55" y="203"/>
                </a:lnTo>
                <a:lnTo>
                  <a:pt x="57" y="219"/>
                </a:lnTo>
                <a:lnTo>
                  <a:pt x="62" y="240"/>
                </a:lnTo>
                <a:lnTo>
                  <a:pt x="67" y="261"/>
                </a:lnTo>
                <a:lnTo>
                  <a:pt x="99" y="453"/>
                </a:lnTo>
                <a:lnTo>
                  <a:pt x="103" y="481"/>
                </a:lnTo>
                <a:lnTo>
                  <a:pt x="107" y="511"/>
                </a:lnTo>
                <a:lnTo>
                  <a:pt x="112" y="550"/>
                </a:lnTo>
                <a:lnTo>
                  <a:pt x="114" y="567"/>
                </a:lnTo>
                <a:lnTo>
                  <a:pt x="115" y="574"/>
                </a:lnTo>
                <a:lnTo>
                  <a:pt x="116" y="584"/>
                </a:lnTo>
                <a:lnTo>
                  <a:pt x="117" y="594"/>
                </a:lnTo>
                <a:lnTo>
                  <a:pt x="116" y="604"/>
                </a:lnTo>
                <a:lnTo>
                  <a:pt x="111" y="612"/>
                </a:lnTo>
                <a:lnTo>
                  <a:pt x="109" y="614"/>
                </a:lnTo>
                <a:lnTo>
                  <a:pt x="106" y="615"/>
                </a:lnTo>
                <a:lnTo>
                  <a:pt x="104" y="615"/>
                </a:lnTo>
                <a:lnTo>
                  <a:pt x="103" y="614"/>
                </a:lnTo>
                <a:lnTo>
                  <a:pt x="102" y="612"/>
                </a:lnTo>
                <a:lnTo>
                  <a:pt x="101" y="610"/>
                </a:lnTo>
                <a:lnTo>
                  <a:pt x="100" y="606"/>
                </a:lnTo>
                <a:lnTo>
                  <a:pt x="100" y="605"/>
                </a:lnTo>
                <a:lnTo>
                  <a:pt x="96" y="578"/>
                </a:lnTo>
                <a:lnTo>
                  <a:pt x="95" y="564"/>
                </a:lnTo>
                <a:lnTo>
                  <a:pt x="93" y="558"/>
                </a:lnTo>
                <a:lnTo>
                  <a:pt x="83" y="482"/>
                </a:lnTo>
                <a:lnTo>
                  <a:pt x="79" y="462"/>
                </a:lnTo>
                <a:lnTo>
                  <a:pt x="75" y="424"/>
                </a:lnTo>
                <a:lnTo>
                  <a:pt x="68" y="389"/>
                </a:lnTo>
                <a:lnTo>
                  <a:pt x="61" y="350"/>
                </a:lnTo>
                <a:lnTo>
                  <a:pt x="57" y="330"/>
                </a:lnTo>
                <a:lnTo>
                  <a:pt x="50" y="282"/>
                </a:lnTo>
                <a:lnTo>
                  <a:pt x="45" y="248"/>
                </a:lnTo>
                <a:lnTo>
                  <a:pt x="39" y="214"/>
                </a:lnTo>
                <a:lnTo>
                  <a:pt x="34" y="193"/>
                </a:lnTo>
                <a:lnTo>
                  <a:pt x="28" y="169"/>
                </a:lnTo>
                <a:lnTo>
                  <a:pt x="24" y="145"/>
                </a:lnTo>
                <a:lnTo>
                  <a:pt x="19" y="119"/>
                </a:lnTo>
                <a:lnTo>
                  <a:pt x="16" y="101"/>
                </a:lnTo>
                <a:lnTo>
                  <a:pt x="14" y="82"/>
                </a:lnTo>
                <a:lnTo>
                  <a:pt x="11" y="52"/>
                </a:lnTo>
                <a:lnTo>
                  <a:pt x="6" y="25"/>
                </a:lnTo>
                <a:lnTo>
                  <a:pt x="0" y="2"/>
                </a:lnTo>
                <a:lnTo>
                  <a:pt x="5" y="3"/>
                </a:lnTo>
                <a:lnTo>
                  <a:pt x="11" y="26"/>
                </a:lnTo>
                <a:lnTo>
                  <a:pt x="14" y="52"/>
                </a:lnTo>
                <a:lnTo>
                  <a:pt x="17" y="82"/>
                </a:lnTo>
                <a:lnTo>
                  <a:pt x="19" y="101"/>
                </a:lnTo>
                <a:lnTo>
                  <a:pt x="22" y="119"/>
                </a:lnTo>
                <a:lnTo>
                  <a:pt x="27" y="144"/>
                </a:lnTo>
                <a:lnTo>
                  <a:pt x="31" y="169"/>
                </a:lnTo>
                <a:lnTo>
                  <a:pt x="36" y="193"/>
                </a:lnTo>
                <a:lnTo>
                  <a:pt x="42" y="213"/>
                </a:lnTo>
                <a:lnTo>
                  <a:pt x="48" y="248"/>
                </a:lnTo>
                <a:lnTo>
                  <a:pt x="53" y="282"/>
                </a:lnTo>
                <a:lnTo>
                  <a:pt x="60" y="328"/>
                </a:lnTo>
                <a:lnTo>
                  <a:pt x="63" y="350"/>
                </a:lnTo>
                <a:lnTo>
                  <a:pt x="71" y="388"/>
                </a:lnTo>
                <a:lnTo>
                  <a:pt x="77" y="424"/>
                </a:lnTo>
                <a:lnTo>
                  <a:pt x="83" y="461"/>
                </a:lnTo>
                <a:lnTo>
                  <a:pt x="83" y="463"/>
                </a:lnTo>
                <a:lnTo>
                  <a:pt x="84" y="468"/>
                </a:lnTo>
                <a:lnTo>
                  <a:pt x="85" y="474"/>
                </a:lnTo>
                <a:lnTo>
                  <a:pt x="85" y="480"/>
                </a:lnTo>
                <a:lnTo>
                  <a:pt x="86" y="482"/>
                </a:lnTo>
                <a:lnTo>
                  <a:pt x="97" y="557"/>
                </a:lnTo>
                <a:lnTo>
                  <a:pt x="97" y="564"/>
                </a:lnTo>
                <a:lnTo>
                  <a:pt x="99" y="577"/>
                </a:lnTo>
                <a:lnTo>
                  <a:pt x="103" y="604"/>
                </a:lnTo>
                <a:lnTo>
                  <a:pt x="103" y="606"/>
                </a:lnTo>
                <a:lnTo>
                  <a:pt x="103" y="607"/>
                </a:lnTo>
                <a:lnTo>
                  <a:pt x="104" y="610"/>
                </a:lnTo>
                <a:lnTo>
                  <a:pt x="104" y="612"/>
                </a:lnTo>
                <a:lnTo>
                  <a:pt x="105" y="612"/>
                </a:lnTo>
                <a:lnTo>
                  <a:pt x="105" y="612"/>
                </a:lnTo>
                <a:lnTo>
                  <a:pt x="106" y="612"/>
                </a:lnTo>
                <a:lnTo>
                  <a:pt x="107" y="612"/>
                </a:lnTo>
                <a:lnTo>
                  <a:pt x="109" y="611"/>
                </a:lnTo>
                <a:lnTo>
                  <a:pt x="113" y="603"/>
                </a:lnTo>
                <a:lnTo>
                  <a:pt x="114" y="594"/>
                </a:lnTo>
                <a:lnTo>
                  <a:pt x="114" y="584"/>
                </a:lnTo>
                <a:lnTo>
                  <a:pt x="112" y="574"/>
                </a:lnTo>
                <a:lnTo>
                  <a:pt x="111" y="567"/>
                </a:lnTo>
                <a:lnTo>
                  <a:pt x="109" y="550"/>
                </a:lnTo>
                <a:lnTo>
                  <a:pt x="104" y="511"/>
                </a:lnTo>
                <a:lnTo>
                  <a:pt x="100" y="481"/>
                </a:lnTo>
                <a:lnTo>
                  <a:pt x="97" y="454"/>
                </a:lnTo>
                <a:lnTo>
                  <a:pt x="63" y="262"/>
                </a:lnTo>
                <a:lnTo>
                  <a:pt x="59" y="240"/>
                </a:lnTo>
                <a:lnTo>
                  <a:pt x="55" y="219"/>
                </a:lnTo>
                <a:lnTo>
                  <a:pt x="53" y="203"/>
                </a:lnTo>
                <a:lnTo>
                  <a:pt x="48" y="178"/>
                </a:lnTo>
                <a:lnTo>
                  <a:pt x="45" y="157"/>
                </a:lnTo>
                <a:lnTo>
                  <a:pt x="41" y="134"/>
                </a:lnTo>
                <a:lnTo>
                  <a:pt x="40" y="128"/>
                </a:lnTo>
                <a:lnTo>
                  <a:pt x="35" y="111"/>
                </a:lnTo>
                <a:lnTo>
                  <a:pt x="32" y="96"/>
                </a:lnTo>
                <a:lnTo>
                  <a:pt x="31" y="89"/>
                </a:lnTo>
                <a:lnTo>
                  <a:pt x="31" y="82"/>
                </a:lnTo>
                <a:lnTo>
                  <a:pt x="31" y="76"/>
                </a:lnTo>
                <a:lnTo>
                  <a:pt x="31" y="71"/>
                </a:lnTo>
                <a:lnTo>
                  <a:pt x="27" y="48"/>
                </a:lnTo>
                <a:lnTo>
                  <a:pt x="22" y="25"/>
                </a:lnTo>
                <a:lnTo>
                  <a:pt x="16" y="3"/>
                </a:lnTo>
                <a:lnTo>
                  <a:pt x="20" y="0"/>
                </a:lnTo>
                <a:close/>
              </a:path>
            </a:pathLst>
          </a:custGeom>
          <a:grpFill/>
          <a:ln w="0">
            <a:noFill/>
            <a:prstDash val="solid"/>
            <a:round/>
            <a:headEnd/>
            <a:tailEnd/>
          </a:ln>
        </xdr:spPr>
      </xdr:sp>
      <xdr:sp macro="" textlink="">
        <xdr:nvSpPr>
          <xdr:cNvPr id="94" name="Freeform 91">
            <a:extLst>
              <a:ext uri="{FF2B5EF4-FFF2-40B4-BE49-F238E27FC236}">
                <a16:creationId xmlns:a16="http://schemas.microsoft.com/office/drawing/2014/main" id="{00000000-0008-0000-0000-00005E000000}"/>
              </a:ext>
            </a:extLst>
          </xdr:cNvPr>
          <xdr:cNvSpPr>
            <a:spLocks noEditPoints="1"/>
          </xdr:cNvSpPr>
        </xdr:nvSpPr>
        <xdr:spPr bwMode="auto">
          <a:xfrm>
            <a:off x="673" y="309"/>
            <a:ext cx="22" cy="10"/>
          </a:xfrm>
          <a:custGeom>
            <a:avLst/>
            <a:gdLst>
              <a:gd name="T0" fmla="*/ 25 w 156"/>
              <a:gd name="T1" fmla="*/ 51 h 76"/>
              <a:gd name="T2" fmla="*/ 57 w 156"/>
              <a:gd name="T3" fmla="*/ 68 h 76"/>
              <a:gd name="T4" fmla="*/ 47 w 156"/>
              <a:gd name="T5" fmla="*/ 39 h 76"/>
              <a:gd name="T6" fmla="*/ 26 w 156"/>
              <a:gd name="T7" fmla="*/ 27 h 76"/>
              <a:gd name="T8" fmla="*/ 15 w 156"/>
              <a:gd name="T9" fmla="*/ 26 h 76"/>
              <a:gd name="T10" fmla="*/ 7 w 156"/>
              <a:gd name="T11" fmla="*/ 26 h 76"/>
              <a:gd name="T12" fmla="*/ 147 w 156"/>
              <a:gd name="T13" fmla="*/ 26 h 76"/>
              <a:gd name="T14" fmla="*/ 132 w 156"/>
              <a:gd name="T15" fmla="*/ 34 h 76"/>
              <a:gd name="T16" fmla="*/ 120 w 156"/>
              <a:gd name="T17" fmla="*/ 57 h 76"/>
              <a:gd name="T18" fmla="*/ 120 w 156"/>
              <a:gd name="T19" fmla="*/ 66 h 76"/>
              <a:gd name="T20" fmla="*/ 130 w 156"/>
              <a:gd name="T21" fmla="*/ 61 h 76"/>
              <a:gd name="T22" fmla="*/ 148 w 156"/>
              <a:gd name="T23" fmla="*/ 41 h 76"/>
              <a:gd name="T24" fmla="*/ 150 w 156"/>
              <a:gd name="T25" fmla="*/ 34 h 76"/>
              <a:gd name="T26" fmla="*/ 150 w 156"/>
              <a:gd name="T27" fmla="*/ 26 h 76"/>
              <a:gd name="T28" fmla="*/ 119 w 156"/>
              <a:gd name="T29" fmla="*/ 21 h 76"/>
              <a:gd name="T30" fmla="*/ 111 w 156"/>
              <a:gd name="T31" fmla="*/ 27 h 76"/>
              <a:gd name="T32" fmla="*/ 99 w 156"/>
              <a:gd name="T33" fmla="*/ 42 h 76"/>
              <a:gd name="T34" fmla="*/ 92 w 156"/>
              <a:gd name="T35" fmla="*/ 57 h 76"/>
              <a:gd name="T36" fmla="*/ 95 w 156"/>
              <a:gd name="T37" fmla="*/ 67 h 76"/>
              <a:gd name="T38" fmla="*/ 105 w 156"/>
              <a:gd name="T39" fmla="*/ 71 h 76"/>
              <a:gd name="T40" fmla="*/ 116 w 156"/>
              <a:gd name="T41" fmla="*/ 60 h 76"/>
              <a:gd name="T42" fmla="*/ 123 w 156"/>
              <a:gd name="T43" fmla="*/ 30 h 76"/>
              <a:gd name="T44" fmla="*/ 56 w 156"/>
              <a:gd name="T45" fmla="*/ 13 h 76"/>
              <a:gd name="T46" fmla="*/ 56 w 156"/>
              <a:gd name="T47" fmla="*/ 36 h 76"/>
              <a:gd name="T48" fmla="*/ 61 w 156"/>
              <a:gd name="T49" fmla="*/ 69 h 76"/>
              <a:gd name="T50" fmla="*/ 87 w 156"/>
              <a:gd name="T51" fmla="*/ 72 h 76"/>
              <a:gd name="T52" fmla="*/ 88 w 156"/>
              <a:gd name="T53" fmla="*/ 61 h 76"/>
              <a:gd name="T54" fmla="*/ 87 w 156"/>
              <a:gd name="T55" fmla="*/ 48 h 76"/>
              <a:gd name="T56" fmla="*/ 82 w 156"/>
              <a:gd name="T57" fmla="*/ 32 h 76"/>
              <a:gd name="T58" fmla="*/ 73 w 156"/>
              <a:gd name="T59" fmla="*/ 18 h 76"/>
              <a:gd name="T60" fmla="*/ 60 w 156"/>
              <a:gd name="T61" fmla="*/ 5 h 76"/>
              <a:gd name="T62" fmla="*/ 65 w 156"/>
              <a:gd name="T63" fmla="*/ 7 h 76"/>
              <a:gd name="T64" fmla="*/ 87 w 156"/>
              <a:gd name="T65" fmla="*/ 32 h 76"/>
              <a:gd name="T66" fmla="*/ 90 w 156"/>
              <a:gd name="T67" fmla="*/ 48 h 76"/>
              <a:gd name="T68" fmla="*/ 114 w 156"/>
              <a:gd name="T69" fmla="*/ 21 h 76"/>
              <a:gd name="T70" fmla="*/ 129 w 156"/>
              <a:gd name="T71" fmla="*/ 8 h 76"/>
              <a:gd name="T72" fmla="*/ 129 w 156"/>
              <a:gd name="T73" fmla="*/ 26 h 76"/>
              <a:gd name="T74" fmla="*/ 154 w 156"/>
              <a:gd name="T75" fmla="*/ 22 h 76"/>
              <a:gd name="T76" fmla="*/ 156 w 156"/>
              <a:gd name="T77" fmla="*/ 32 h 76"/>
              <a:gd name="T78" fmla="*/ 138 w 156"/>
              <a:gd name="T79" fmla="*/ 61 h 76"/>
              <a:gd name="T80" fmla="*/ 107 w 156"/>
              <a:gd name="T81" fmla="*/ 75 h 76"/>
              <a:gd name="T82" fmla="*/ 67 w 156"/>
              <a:gd name="T83" fmla="*/ 74 h 76"/>
              <a:gd name="T84" fmla="*/ 21 w 156"/>
              <a:gd name="T85" fmla="*/ 53 h 76"/>
              <a:gd name="T86" fmla="*/ 0 w 156"/>
              <a:gd name="T87" fmla="*/ 24 h 76"/>
              <a:gd name="T88" fmla="*/ 25 w 156"/>
              <a:gd name="T89" fmla="*/ 24 h 76"/>
              <a:gd name="T90" fmla="*/ 54 w 156"/>
              <a:gd name="T91" fmla="*/ 39 h 76"/>
              <a:gd name="T92" fmla="*/ 53 w 156"/>
              <a:gd name="T93" fmla="*/ 30 h 76"/>
              <a:gd name="T94" fmla="*/ 55 w 156"/>
              <a:gd name="T95" fmla="*/ 7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56" h="76">
                <a:moveTo>
                  <a:pt x="4" y="26"/>
                </a:moveTo>
                <a:lnTo>
                  <a:pt x="13" y="40"/>
                </a:lnTo>
                <a:lnTo>
                  <a:pt x="25" y="51"/>
                </a:lnTo>
                <a:lnTo>
                  <a:pt x="38" y="60"/>
                </a:lnTo>
                <a:lnTo>
                  <a:pt x="53" y="67"/>
                </a:lnTo>
                <a:lnTo>
                  <a:pt x="57" y="68"/>
                </a:lnTo>
                <a:lnTo>
                  <a:pt x="56" y="57"/>
                </a:lnTo>
                <a:lnTo>
                  <a:pt x="53" y="45"/>
                </a:lnTo>
                <a:lnTo>
                  <a:pt x="47" y="39"/>
                </a:lnTo>
                <a:lnTo>
                  <a:pt x="41" y="34"/>
                </a:lnTo>
                <a:lnTo>
                  <a:pt x="33" y="31"/>
                </a:lnTo>
                <a:lnTo>
                  <a:pt x="26" y="27"/>
                </a:lnTo>
                <a:lnTo>
                  <a:pt x="18" y="26"/>
                </a:lnTo>
                <a:lnTo>
                  <a:pt x="16" y="26"/>
                </a:lnTo>
                <a:lnTo>
                  <a:pt x="15" y="26"/>
                </a:lnTo>
                <a:lnTo>
                  <a:pt x="12" y="26"/>
                </a:lnTo>
                <a:lnTo>
                  <a:pt x="10" y="27"/>
                </a:lnTo>
                <a:lnTo>
                  <a:pt x="7" y="26"/>
                </a:lnTo>
                <a:lnTo>
                  <a:pt x="5" y="26"/>
                </a:lnTo>
                <a:lnTo>
                  <a:pt x="4" y="26"/>
                </a:lnTo>
                <a:close/>
                <a:moveTo>
                  <a:pt x="147" y="26"/>
                </a:moveTo>
                <a:lnTo>
                  <a:pt x="142" y="28"/>
                </a:lnTo>
                <a:lnTo>
                  <a:pt x="137" y="31"/>
                </a:lnTo>
                <a:lnTo>
                  <a:pt x="132" y="34"/>
                </a:lnTo>
                <a:lnTo>
                  <a:pt x="127" y="40"/>
                </a:lnTo>
                <a:lnTo>
                  <a:pt x="123" y="48"/>
                </a:lnTo>
                <a:lnTo>
                  <a:pt x="120" y="57"/>
                </a:lnTo>
                <a:lnTo>
                  <a:pt x="120" y="59"/>
                </a:lnTo>
                <a:lnTo>
                  <a:pt x="121" y="62"/>
                </a:lnTo>
                <a:lnTo>
                  <a:pt x="120" y="66"/>
                </a:lnTo>
                <a:lnTo>
                  <a:pt x="120" y="66"/>
                </a:lnTo>
                <a:lnTo>
                  <a:pt x="123" y="65"/>
                </a:lnTo>
                <a:lnTo>
                  <a:pt x="130" y="61"/>
                </a:lnTo>
                <a:lnTo>
                  <a:pt x="138" y="56"/>
                </a:lnTo>
                <a:lnTo>
                  <a:pt x="144" y="50"/>
                </a:lnTo>
                <a:lnTo>
                  <a:pt x="148" y="41"/>
                </a:lnTo>
                <a:lnTo>
                  <a:pt x="148" y="40"/>
                </a:lnTo>
                <a:lnTo>
                  <a:pt x="149" y="36"/>
                </a:lnTo>
                <a:lnTo>
                  <a:pt x="150" y="34"/>
                </a:lnTo>
                <a:lnTo>
                  <a:pt x="150" y="31"/>
                </a:lnTo>
                <a:lnTo>
                  <a:pt x="150" y="28"/>
                </a:lnTo>
                <a:lnTo>
                  <a:pt x="150" y="26"/>
                </a:lnTo>
                <a:lnTo>
                  <a:pt x="147" y="26"/>
                </a:lnTo>
                <a:close/>
                <a:moveTo>
                  <a:pt x="123" y="18"/>
                </a:moveTo>
                <a:lnTo>
                  <a:pt x="119" y="21"/>
                </a:lnTo>
                <a:lnTo>
                  <a:pt x="116" y="23"/>
                </a:lnTo>
                <a:lnTo>
                  <a:pt x="113" y="25"/>
                </a:lnTo>
                <a:lnTo>
                  <a:pt x="111" y="27"/>
                </a:lnTo>
                <a:lnTo>
                  <a:pt x="106" y="32"/>
                </a:lnTo>
                <a:lnTo>
                  <a:pt x="102" y="36"/>
                </a:lnTo>
                <a:lnTo>
                  <a:pt x="99" y="42"/>
                </a:lnTo>
                <a:lnTo>
                  <a:pt x="97" y="46"/>
                </a:lnTo>
                <a:lnTo>
                  <a:pt x="95" y="52"/>
                </a:lnTo>
                <a:lnTo>
                  <a:pt x="92" y="57"/>
                </a:lnTo>
                <a:lnTo>
                  <a:pt x="92" y="60"/>
                </a:lnTo>
                <a:lnTo>
                  <a:pt x="93" y="63"/>
                </a:lnTo>
                <a:lnTo>
                  <a:pt x="95" y="67"/>
                </a:lnTo>
                <a:lnTo>
                  <a:pt x="96" y="70"/>
                </a:lnTo>
                <a:lnTo>
                  <a:pt x="96" y="72"/>
                </a:lnTo>
                <a:lnTo>
                  <a:pt x="105" y="71"/>
                </a:lnTo>
                <a:lnTo>
                  <a:pt x="110" y="71"/>
                </a:lnTo>
                <a:lnTo>
                  <a:pt x="113" y="67"/>
                </a:lnTo>
                <a:lnTo>
                  <a:pt x="116" y="60"/>
                </a:lnTo>
                <a:lnTo>
                  <a:pt x="118" y="53"/>
                </a:lnTo>
                <a:lnTo>
                  <a:pt x="120" y="42"/>
                </a:lnTo>
                <a:lnTo>
                  <a:pt x="123" y="30"/>
                </a:lnTo>
                <a:lnTo>
                  <a:pt x="123" y="18"/>
                </a:lnTo>
                <a:close/>
                <a:moveTo>
                  <a:pt x="60" y="5"/>
                </a:moveTo>
                <a:lnTo>
                  <a:pt x="56" y="13"/>
                </a:lnTo>
                <a:lnTo>
                  <a:pt x="55" y="23"/>
                </a:lnTo>
                <a:lnTo>
                  <a:pt x="55" y="30"/>
                </a:lnTo>
                <a:lnTo>
                  <a:pt x="56" y="36"/>
                </a:lnTo>
                <a:lnTo>
                  <a:pt x="57" y="45"/>
                </a:lnTo>
                <a:lnTo>
                  <a:pt x="59" y="58"/>
                </a:lnTo>
                <a:lnTo>
                  <a:pt x="61" y="69"/>
                </a:lnTo>
                <a:lnTo>
                  <a:pt x="68" y="71"/>
                </a:lnTo>
                <a:lnTo>
                  <a:pt x="83" y="72"/>
                </a:lnTo>
                <a:lnTo>
                  <a:pt x="87" y="72"/>
                </a:lnTo>
                <a:lnTo>
                  <a:pt x="87" y="70"/>
                </a:lnTo>
                <a:lnTo>
                  <a:pt x="88" y="66"/>
                </a:lnTo>
                <a:lnTo>
                  <a:pt x="88" y="61"/>
                </a:lnTo>
                <a:lnTo>
                  <a:pt x="88" y="57"/>
                </a:lnTo>
                <a:lnTo>
                  <a:pt x="88" y="52"/>
                </a:lnTo>
                <a:lnTo>
                  <a:pt x="87" y="48"/>
                </a:lnTo>
                <a:lnTo>
                  <a:pt x="86" y="42"/>
                </a:lnTo>
                <a:lnTo>
                  <a:pt x="84" y="37"/>
                </a:lnTo>
                <a:lnTo>
                  <a:pt x="82" y="32"/>
                </a:lnTo>
                <a:lnTo>
                  <a:pt x="79" y="26"/>
                </a:lnTo>
                <a:lnTo>
                  <a:pt x="77" y="23"/>
                </a:lnTo>
                <a:lnTo>
                  <a:pt x="73" y="18"/>
                </a:lnTo>
                <a:lnTo>
                  <a:pt x="70" y="15"/>
                </a:lnTo>
                <a:lnTo>
                  <a:pt x="64" y="10"/>
                </a:lnTo>
                <a:lnTo>
                  <a:pt x="60" y="5"/>
                </a:lnTo>
                <a:close/>
                <a:moveTo>
                  <a:pt x="60" y="0"/>
                </a:moveTo>
                <a:lnTo>
                  <a:pt x="61" y="1"/>
                </a:lnTo>
                <a:lnTo>
                  <a:pt x="65" y="7"/>
                </a:lnTo>
                <a:lnTo>
                  <a:pt x="72" y="13"/>
                </a:lnTo>
                <a:lnTo>
                  <a:pt x="81" y="22"/>
                </a:lnTo>
                <a:lnTo>
                  <a:pt x="87" y="32"/>
                </a:lnTo>
                <a:lnTo>
                  <a:pt x="89" y="37"/>
                </a:lnTo>
                <a:lnTo>
                  <a:pt x="89" y="43"/>
                </a:lnTo>
                <a:lnTo>
                  <a:pt x="90" y="48"/>
                </a:lnTo>
                <a:lnTo>
                  <a:pt x="96" y="39"/>
                </a:lnTo>
                <a:lnTo>
                  <a:pt x="104" y="30"/>
                </a:lnTo>
                <a:lnTo>
                  <a:pt x="114" y="21"/>
                </a:lnTo>
                <a:lnTo>
                  <a:pt x="121" y="14"/>
                </a:lnTo>
                <a:lnTo>
                  <a:pt x="128" y="9"/>
                </a:lnTo>
                <a:lnTo>
                  <a:pt x="129" y="8"/>
                </a:lnTo>
                <a:lnTo>
                  <a:pt x="130" y="10"/>
                </a:lnTo>
                <a:lnTo>
                  <a:pt x="130" y="16"/>
                </a:lnTo>
                <a:lnTo>
                  <a:pt x="129" y="26"/>
                </a:lnTo>
                <a:lnTo>
                  <a:pt x="126" y="35"/>
                </a:lnTo>
                <a:lnTo>
                  <a:pt x="140" y="26"/>
                </a:lnTo>
                <a:lnTo>
                  <a:pt x="154" y="22"/>
                </a:lnTo>
                <a:lnTo>
                  <a:pt x="156" y="21"/>
                </a:lnTo>
                <a:lnTo>
                  <a:pt x="156" y="22"/>
                </a:lnTo>
                <a:lnTo>
                  <a:pt x="156" y="32"/>
                </a:lnTo>
                <a:lnTo>
                  <a:pt x="152" y="42"/>
                </a:lnTo>
                <a:lnTo>
                  <a:pt x="145" y="53"/>
                </a:lnTo>
                <a:lnTo>
                  <a:pt x="138" y="61"/>
                </a:lnTo>
                <a:lnTo>
                  <a:pt x="130" y="67"/>
                </a:lnTo>
                <a:lnTo>
                  <a:pt x="119" y="71"/>
                </a:lnTo>
                <a:lnTo>
                  <a:pt x="107" y="75"/>
                </a:lnTo>
                <a:lnTo>
                  <a:pt x="95" y="76"/>
                </a:lnTo>
                <a:lnTo>
                  <a:pt x="83" y="76"/>
                </a:lnTo>
                <a:lnTo>
                  <a:pt x="67" y="74"/>
                </a:lnTo>
                <a:lnTo>
                  <a:pt x="50" y="69"/>
                </a:lnTo>
                <a:lnTo>
                  <a:pt x="35" y="62"/>
                </a:lnTo>
                <a:lnTo>
                  <a:pt x="21" y="53"/>
                </a:lnTo>
                <a:lnTo>
                  <a:pt x="10" y="41"/>
                </a:lnTo>
                <a:lnTo>
                  <a:pt x="1" y="25"/>
                </a:lnTo>
                <a:lnTo>
                  <a:pt x="0" y="24"/>
                </a:lnTo>
                <a:lnTo>
                  <a:pt x="2" y="23"/>
                </a:lnTo>
                <a:lnTo>
                  <a:pt x="13" y="23"/>
                </a:lnTo>
                <a:lnTo>
                  <a:pt x="25" y="24"/>
                </a:lnTo>
                <a:lnTo>
                  <a:pt x="35" y="27"/>
                </a:lnTo>
                <a:lnTo>
                  <a:pt x="46" y="32"/>
                </a:lnTo>
                <a:lnTo>
                  <a:pt x="54" y="39"/>
                </a:lnTo>
                <a:lnTo>
                  <a:pt x="54" y="37"/>
                </a:lnTo>
                <a:lnTo>
                  <a:pt x="54" y="37"/>
                </a:lnTo>
                <a:lnTo>
                  <a:pt x="53" y="30"/>
                </a:lnTo>
                <a:lnTo>
                  <a:pt x="52" y="23"/>
                </a:lnTo>
                <a:lnTo>
                  <a:pt x="53" y="15"/>
                </a:lnTo>
                <a:lnTo>
                  <a:pt x="55" y="7"/>
                </a:lnTo>
                <a:lnTo>
                  <a:pt x="59" y="1"/>
                </a:lnTo>
                <a:lnTo>
                  <a:pt x="60" y="0"/>
                </a:lnTo>
                <a:close/>
              </a:path>
            </a:pathLst>
          </a:custGeom>
          <a:grpFill/>
          <a:ln w="0">
            <a:noFill/>
            <a:prstDash val="solid"/>
            <a:round/>
            <a:headEnd/>
            <a:tailEnd/>
          </a:ln>
        </xdr:spPr>
      </xdr:sp>
      <xdr:sp macro="" textlink="">
        <xdr:nvSpPr>
          <xdr:cNvPr id="95" name="Freeform 92">
            <a:extLst>
              <a:ext uri="{FF2B5EF4-FFF2-40B4-BE49-F238E27FC236}">
                <a16:creationId xmlns:a16="http://schemas.microsoft.com/office/drawing/2014/main" id="{00000000-0008-0000-0000-00005F000000}"/>
              </a:ext>
            </a:extLst>
          </xdr:cNvPr>
          <xdr:cNvSpPr>
            <a:spLocks/>
          </xdr:cNvSpPr>
        </xdr:nvSpPr>
        <xdr:spPr bwMode="auto">
          <a:xfrm>
            <a:off x="691" y="304"/>
            <a:ext cx="6" cy="8"/>
          </a:xfrm>
          <a:custGeom>
            <a:avLst/>
            <a:gdLst>
              <a:gd name="T0" fmla="*/ 28 w 39"/>
              <a:gd name="T1" fmla="*/ 0 h 62"/>
              <a:gd name="T2" fmla="*/ 28 w 39"/>
              <a:gd name="T3" fmla="*/ 0 h 62"/>
              <a:gd name="T4" fmla="*/ 29 w 39"/>
              <a:gd name="T5" fmla="*/ 1 h 62"/>
              <a:gd name="T6" fmla="*/ 30 w 39"/>
              <a:gd name="T7" fmla="*/ 2 h 62"/>
              <a:gd name="T8" fmla="*/ 34 w 39"/>
              <a:gd name="T9" fmla="*/ 9 h 62"/>
              <a:gd name="T10" fmla="*/ 37 w 39"/>
              <a:gd name="T11" fmla="*/ 18 h 62"/>
              <a:gd name="T12" fmla="*/ 39 w 39"/>
              <a:gd name="T13" fmla="*/ 26 h 62"/>
              <a:gd name="T14" fmla="*/ 36 w 39"/>
              <a:gd name="T15" fmla="*/ 39 h 62"/>
              <a:gd name="T16" fmla="*/ 32 w 39"/>
              <a:gd name="T17" fmla="*/ 51 h 62"/>
              <a:gd name="T18" fmla="*/ 31 w 39"/>
              <a:gd name="T19" fmla="*/ 53 h 62"/>
              <a:gd name="T20" fmla="*/ 30 w 39"/>
              <a:gd name="T21" fmla="*/ 56 h 62"/>
              <a:gd name="T22" fmla="*/ 29 w 39"/>
              <a:gd name="T23" fmla="*/ 59 h 62"/>
              <a:gd name="T24" fmla="*/ 27 w 39"/>
              <a:gd name="T25" fmla="*/ 61 h 62"/>
              <a:gd name="T26" fmla="*/ 25 w 39"/>
              <a:gd name="T27" fmla="*/ 62 h 62"/>
              <a:gd name="T28" fmla="*/ 23 w 39"/>
              <a:gd name="T29" fmla="*/ 62 h 62"/>
              <a:gd name="T30" fmla="*/ 22 w 39"/>
              <a:gd name="T31" fmla="*/ 62 h 62"/>
              <a:gd name="T32" fmla="*/ 20 w 39"/>
              <a:gd name="T33" fmla="*/ 61 h 62"/>
              <a:gd name="T34" fmla="*/ 19 w 39"/>
              <a:gd name="T35" fmla="*/ 61 h 62"/>
              <a:gd name="T36" fmla="*/ 22 w 39"/>
              <a:gd name="T37" fmla="*/ 57 h 62"/>
              <a:gd name="T38" fmla="*/ 25 w 39"/>
              <a:gd name="T39" fmla="*/ 54 h 62"/>
              <a:gd name="T40" fmla="*/ 26 w 39"/>
              <a:gd name="T41" fmla="*/ 51 h 62"/>
              <a:gd name="T42" fmla="*/ 28 w 39"/>
              <a:gd name="T43" fmla="*/ 46 h 62"/>
              <a:gd name="T44" fmla="*/ 29 w 39"/>
              <a:gd name="T45" fmla="*/ 43 h 62"/>
              <a:gd name="T46" fmla="*/ 30 w 39"/>
              <a:gd name="T47" fmla="*/ 40 h 62"/>
              <a:gd name="T48" fmla="*/ 30 w 39"/>
              <a:gd name="T49" fmla="*/ 37 h 62"/>
              <a:gd name="T50" fmla="*/ 31 w 39"/>
              <a:gd name="T51" fmla="*/ 34 h 62"/>
              <a:gd name="T52" fmla="*/ 31 w 39"/>
              <a:gd name="T53" fmla="*/ 28 h 62"/>
              <a:gd name="T54" fmla="*/ 32 w 39"/>
              <a:gd name="T55" fmla="*/ 23 h 62"/>
              <a:gd name="T56" fmla="*/ 31 w 39"/>
              <a:gd name="T57" fmla="*/ 18 h 62"/>
              <a:gd name="T58" fmla="*/ 31 w 39"/>
              <a:gd name="T59" fmla="*/ 17 h 62"/>
              <a:gd name="T60" fmla="*/ 31 w 39"/>
              <a:gd name="T61" fmla="*/ 14 h 62"/>
              <a:gd name="T62" fmla="*/ 30 w 39"/>
              <a:gd name="T63" fmla="*/ 12 h 62"/>
              <a:gd name="T64" fmla="*/ 30 w 39"/>
              <a:gd name="T65" fmla="*/ 9 h 62"/>
              <a:gd name="T66" fmla="*/ 29 w 39"/>
              <a:gd name="T67" fmla="*/ 8 h 62"/>
              <a:gd name="T68" fmla="*/ 28 w 39"/>
              <a:gd name="T69" fmla="*/ 5 h 62"/>
              <a:gd name="T70" fmla="*/ 27 w 39"/>
              <a:gd name="T71" fmla="*/ 5 h 62"/>
              <a:gd name="T72" fmla="*/ 26 w 39"/>
              <a:gd name="T73" fmla="*/ 7 h 62"/>
              <a:gd name="T74" fmla="*/ 25 w 39"/>
              <a:gd name="T75" fmla="*/ 8 h 62"/>
              <a:gd name="T76" fmla="*/ 23 w 39"/>
              <a:gd name="T77" fmla="*/ 10 h 62"/>
              <a:gd name="T78" fmla="*/ 23 w 39"/>
              <a:gd name="T79" fmla="*/ 12 h 62"/>
              <a:gd name="T80" fmla="*/ 22 w 39"/>
              <a:gd name="T81" fmla="*/ 13 h 62"/>
              <a:gd name="T82" fmla="*/ 17 w 39"/>
              <a:gd name="T83" fmla="*/ 22 h 62"/>
              <a:gd name="T84" fmla="*/ 13 w 39"/>
              <a:gd name="T85" fmla="*/ 28 h 62"/>
              <a:gd name="T86" fmla="*/ 8 w 39"/>
              <a:gd name="T87" fmla="*/ 35 h 62"/>
              <a:gd name="T88" fmla="*/ 4 w 39"/>
              <a:gd name="T89" fmla="*/ 42 h 62"/>
              <a:gd name="T90" fmla="*/ 3 w 39"/>
              <a:gd name="T91" fmla="*/ 48 h 62"/>
              <a:gd name="T92" fmla="*/ 2 w 39"/>
              <a:gd name="T93" fmla="*/ 48 h 62"/>
              <a:gd name="T94" fmla="*/ 1 w 39"/>
              <a:gd name="T95" fmla="*/ 48 h 62"/>
              <a:gd name="T96" fmla="*/ 0 w 39"/>
              <a:gd name="T97" fmla="*/ 48 h 62"/>
              <a:gd name="T98" fmla="*/ 1 w 39"/>
              <a:gd name="T99" fmla="*/ 45 h 62"/>
              <a:gd name="T100" fmla="*/ 2 w 39"/>
              <a:gd name="T101" fmla="*/ 42 h 62"/>
              <a:gd name="T102" fmla="*/ 4 w 39"/>
              <a:gd name="T103" fmla="*/ 37 h 62"/>
              <a:gd name="T104" fmla="*/ 6 w 39"/>
              <a:gd name="T105" fmla="*/ 34 h 62"/>
              <a:gd name="T106" fmla="*/ 7 w 39"/>
              <a:gd name="T107" fmla="*/ 31 h 62"/>
              <a:gd name="T108" fmla="*/ 14 w 39"/>
              <a:gd name="T109" fmla="*/ 22 h 62"/>
              <a:gd name="T110" fmla="*/ 19 w 39"/>
              <a:gd name="T111" fmla="*/ 14 h 62"/>
              <a:gd name="T112" fmla="*/ 22 w 39"/>
              <a:gd name="T113" fmla="*/ 9 h 62"/>
              <a:gd name="T114" fmla="*/ 25 w 39"/>
              <a:gd name="T115" fmla="*/ 3 h 62"/>
              <a:gd name="T116" fmla="*/ 27 w 39"/>
              <a:gd name="T117" fmla="*/ 1 h 62"/>
              <a:gd name="T118" fmla="*/ 28 w 39"/>
              <a:gd name="T11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39" h="62">
                <a:moveTo>
                  <a:pt x="28" y="0"/>
                </a:moveTo>
                <a:lnTo>
                  <a:pt x="28" y="0"/>
                </a:lnTo>
                <a:lnTo>
                  <a:pt x="29" y="1"/>
                </a:lnTo>
                <a:lnTo>
                  <a:pt x="30" y="2"/>
                </a:lnTo>
                <a:lnTo>
                  <a:pt x="34" y="9"/>
                </a:lnTo>
                <a:lnTo>
                  <a:pt x="37" y="18"/>
                </a:lnTo>
                <a:lnTo>
                  <a:pt x="39" y="26"/>
                </a:lnTo>
                <a:lnTo>
                  <a:pt x="36" y="39"/>
                </a:lnTo>
                <a:lnTo>
                  <a:pt x="32" y="51"/>
                </a:lnTo>
                <a:lnTo>
                  <a:pt x="31" y="53"/>
                </a:lnTo>
                <a:lnTo>
                  <a:pt x="30" y="56"/>
                </a:lnTo>
                <a:lnTo>
                  <a:pt x="29" y="59"/>
                </a:lnTo>
                <a:lnTo>
                  <a:pt x="27" y="61"/>
                </a:lnTo>
                <a:lnTo>
                  <a:pt x="25" y="62"/>
                </a:lnTo>
                <a:lnTo>
                  <a:pt x="23" y="62"/>
                </a:lnTo>
                <a:lnTo>
                  <a:pt x="22" y="62"/>
                </a:lnTo>
                <a:lnTo>
                  <a:pt x="20" y="61"/>
                </a:lnTo>
                <a:lnTo>
                  <a:pt x="19" y="61"/>
                </a:lnTo>
                <a:lnTo>
                  <a:pt x="22" y="57"/>
                </a:lnTo>
                <a:lnTo>
                  <a:pt x="25" y="54"/>
                </a:lnTo>
                <a:lnTo>
                  <a:pt x="26" y="51"/>
                </a:lnTo>
                <a:lnTo>
                  <a:pt x="28" y="46"/>
                </a:lnTo>
                <a:lnTo>
                  <a:pt x="29" y="43"/>
                </a:lnTo>
                <a:lnTo>
                  <a:pt x="30" y="40"/>
                </a:lnTo>
                <a:lnTo>
                  <a:pt x="30" y="37"/>
                </a:lnTo>
                <a:lnTo>
                  <a:pt x="31" y="34"/>
                </a:lnTo>
                <a:lnTo>
                  <a:pt x="31" y="28"/>
                </a:lnTo>
                <a:lnTo>
                  <a:pt x="32" y="23"/>
                </a:lnTo>
                <a:lnTo>
                  <a:pt x="31" y="18"/>
                </a:lnTo>
                <a:lnTo>
                  <a:pt x="31" y="17"/>
                </a:lnTo>
                <a:lnTo>
                  <a:pt x="31" y="14"/>
                </a:lnTo>
                <a:lnTo>
                  <a:pt x="30" y="12"/>
                </a:lnTo>
                <a:lnTo>
                  <a:pt x="30" y="9"/>
                </a:lnTo>
                <a:lnTo>
                  <a:pt x="29" y="8"/>
                </a:lnTo>
                <a:lnTo>
                  <a:pt x="28" y="5"/>
                </a:lnTo>
                <a:lnTo>
                  <a:pt x="27" y="5"/>
                </a:lnTo>
                <a:lnTo>
                  <a:pt x="26" y="7"/>
                </a:lnTo>
                <a:lnTo>
                  <a:pt x="25" y="8"/>
                </a:lnTo>
                <a:lnTo>
                  <a:pt x="23" y="10"/>
                </a:lnTo>
                <a:lnTo>
                  <a:pt x="23" y="12"/>
                </a:lnTo>
                <a:lnTo>
                  <a:pt x="22" y="13"/>
                </a:lnTo>
                <a:lnTo>
                  <a:pt x="17" y="22"/>
                </a:lnTo>
                <a:lnTo>
                  <a:pt x="13" y="28"/>
                </a:lnTo>
                <a:lnTo>
                  <a:pt x="8" y="35"/>
                </a:lnTo>
                <a:lnTo>
                  <a:pt x="4" y="42"/>
                </a:lnTo>
                <a:lnTo>
                  <a:pt x="3" y="48"/>
                </a:lnTo>
                <a:lnTo>
                  <a:pt x="2" y="48"/>
                </a:lnTo>
                <a:lnTo>
                  <a:pt x="1" y="48"/>
                </a:lnTo>
                <a:lnTo>
                  <a:pt x="0" y="48"/>
                </a:lnTo>
                <a:lnTo>
                  <a:pt x="1" y="45"/>
                </a:lnTo>
                <a:lnTo>
                  <a:pt x="2" y="42"/>
                </a:lnTo>
                <a:lnTo>
                  <a:pt x="4" y="37"/>
                </a:lnTo>
                <a:lnTo>
                  <a:pt x="6" y="34"/>
                </a:lnTo>
                <a:lnTo>
                  <a:pt x="7" y="31"/>
                </a:lnTo>
                <a:lnTo>
                  <a:pt x="14" y="22"/>
                </a:lnTo>
                <a:lnTo>
                  <a:pt x="19" y="14"/>
                </a:lnTo>
                <a:lnTo>
                  <a:pt x="22" y="9"/>
                </a:lnTo>
                <a:lnTo>
                  <a:pt x="25" y="3"/>
                </a:lnTo>
                <a:lnTo>
                  <a:pt x="27" y="1"/>
                </a:lnTo>
                <a:lnTo>
                  <a:pt x="28" y="0"/>
                </a:lnTo>
                <a:close/>
              </a:path>
            </a:pathLst>
          </a:custGeom>
          <a:grpFill/>
          <a:ln w="0">
            <a:noFill/>
            <a:prstDash val="solid"/>
            <a:round/>
            <a:headEnd/>
            <a:tailEnd/>
          </a:ln>
        </xdr:spPr>
      </xdr:sp>
      <xdr:sp macro="" textlink="">
        <xdr:nvSpPr>
          <xdr:cNvPr id="96" name="Freeform 93">
            <a:extLst>
              <a:ext uri="{FF2B5EF4-FFF2-40B4-BE49-F238E27FC236}">
                <a16:creationId xmlns:a16="http://schemas.microsoft.com/office/drawing/2014/main" id="{00000000-0008-0000-0000-000060000000}"/>
              </a:ext>
            </a:extLst>
          </xdr:cNvPr>
          <xdr:cNvSpPr>
            <a:spLocks/>
          </xdr:cNvSpPr>
        </xdr:nvSpPr>
        <xdr:spPr bwMode="auto">
          <a:xfrm>
            <a:off x="684" y="305"/>
            <a:ext cx="5" cy="8"/>
          </a:xfrm>
          <a:custGeom>
            <a:avLst/>
            <a:gdLst>
              <a:gd name="T0" fmla="*/ 24 w 35"/>
              <a:gd name="T1" fmla="*/ 0 h 61"/>
              <a:gd name="T2" fmla="*/ 25 w 35"/>
              <a:gd name="T3" fmla="*/ 1 h 61"/>
              <a:gd name="T4" fmla="*/ 32 w 35"/>
              <a:gd name="T5" fmla="*/ 14 h 61"/>
              <a:gd name="T6" fmla="*/ 35 w 35"/>
              <a:gd name="T7" fmla="*/ 30 h 61"/>
              <a:gd name="T8" fmla="*/ 35 w 35"/>
              <a:gd name="T9" fmla="*/ 35 h 61"/>
              <a:gd name="T10" fmla="*/ 35 w 35"/>
              <a:gd name="T11" fmla="*/ 40 h 61"/>
              <a:gd name="T12" fmla="*/ 34 w 35"/>
              <a:gd name="T13" fmla="*/ 46 h 61"/>
              <a:gd name="T14" fmla="*/ 33 w 35"/>
              <a:gd name="T15" fmla="*/ 48 h 61"/>
              <a:gd name="T16" fmla="*/ 33 w 35"/>
              <a:gd name="T17" fmla="*/ 51 h 61"/>
              <a:gd name="T18" fmla="*/ 32 w 35"/>
              <a:gd name="T19" fmla="*/ 54 h 61"/>
              <a:gd name="T20" fmla="*/ 32 w 35"/>
              <a:gd name="T21" fmla="*/ 56 h 61"/>
              <a:gd name="T22" fmla="*/ 29 w 35"/>
              <a:gd name="T23" fmla="*/ 58 h 61"/>
              <a:gd name="T24" fmla="*/ 28 w 35"/>
              <a:gd name="T25" fmla="*/ 60 h 61"/>
              <a:gd name="T26" fmla="*/ 25 w 35"/>
              <a:gd name="T27" fmla="*/ 61 h 61"/>
              <a:gd name="T28" fmla="*/ 29 w 35"/>
              <a:gd name="T29" fmla="*/ 49 h 61"/>
              <a:gd name="T30" fmla="*/ 31 w 35"/>
              <a:gd name="T31" fmla="*/ 37 h 61"/>
              <a:gd name="T32" fmla="*/ 29 w 35"/>
              <a:gd name="T33" fmla="*/ 31 h 61"/>
              <a:gd name="T34" fmla="*/ 28 w 35"/>
              <a:gd name="T35" fmla="*/ 26 h 61"/>
              <a:gd name="T36" fmla="*/ 28 w 35"/>
              <a:gd name="T37" fmla="*/ 20 h 61"/>
              <a:gd name="T38" fmla="*/ 27 w 35"/>
              <a:gd name="T39" fmla="*/ 15 h 61"/>
              <a:gd name="T40" fmla="*/ 25 w 35"/>
              <a:gd name="T41" fmla="*/ 12 h 61"/>
              <a:gd name="T42" fmla="*/ 24 w 35"/>
              <a:gd name="T43" fmla="*/ 9 h 61"/>
              <a:gd name="T44" fmla="*/ 23 w 35"/>
              <a:gd name="T45" fmla="*/ 5 h 61"/>
              <a:gd name="T46" fmla="*/ 19 w 35"/>
              <a:gd name="T47" fmla="*/ 9 h 61"/>
              <a:gd name="T48" fmla="*/ 15 w 35"/>
              <a:gd name="T49" fmla="*/ 13 h 61"/>
              <a:gd name="T50" fmla="*/ 12 w 35"/>
              <a:gd name="T51" fmla="*/ 19 h 61"/>
              <a:gd name="T52" fmla="*/ 9 w 35"/>
              <a:gd name="T53" fmla="*/ 23 h 61"/>
              <a:gd name="T54" fmla="*/ 5 w 35"/>
              <a:gd name="T55" fmla="*/ 34 h 61"/>
              <a:gd name="T56" fmla="*/ 3 w 35"/>
              <a:gd name="T57" fmla="*/ 45 h 61"/>
              <a:gd name="T58" fmla="*/ 4 w 35"/>
              <a:gd name="T59" fmla="*/ 49 h 61"/>
              <a:gd name="T60" fmla="*/ 5 w 35"/>
              <a:gd name="T61" fmla="*/ 54 h 61"/>
              <a:gd name="T62" fmla="*/ 1 w 35"/>
              <a:gd name="T63" fmla="*/ 55 h 61"/>
              <a:gd name="T64" fmla="*/ 0 w 35"/>
              <a:gd name="T65" fmla="*/ 43 h 61"/>
              <a:gd name="T66" fmla="*/ 1 w 35"/>
              <a:gd name="T67" fmla="*/ 32 h 61"/>
              <a:gd name="T68" fmla="*/ 7 w 35"/>
              <a:gd name="T69" fmla="*/ 22 h 61"/>
              <a:gd name="T70" fmla="*/ 13 w 35"/>
              <a:gd name="T71" fmla="*/ 12 h 61"/>
              <a:gd name="T72" fmla="*/ 21 w 35"/>
              <a:gd name="T73" fmla="*/ 3 h 61"/>
              <a:gd name="T74" fmla="*/ 24 w 35"/>
              <a:gd name="T75"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35" h="61">
                <a:moveTo>
                  <a:pt x="24" y="0"/>
                </a:moveTo>
                <a:lnTo>
                  <a:pt x="25" y="1"/>
                </a:lnTo>
                <a:lnTo>
                  <a:pt x="32" y="14"/>
                </a:lnTo>
                <a:lnTo>
                  <a:pt x="35" y="30"/>
                </a:lnTo>
                <a:lnTo>
                  <a:pt x="35" y="35"/>
                </a:lnTo>
                <a:lnTo>
                  <a:pt x="35" y="40"/>
                </a:lnTo>
                <a:lnTo>
                  <a:pt x="34" y="46"/>
                </a:lnTo>
                <a:lnTo>
                  <a:pt x="33" y="48"/>
                </a:lnTo>
                <a:lnTo>
                  <a:pt x="33" y="51"/>
                </a:lnTo>
                <a:lnTo>
                  <a:pt x="32" y="54"/>
                </a:lnTo>
                <a:lnTo>
                  <a:pt x="32" y="56"/>
                </a:lnTo>
                <a:lnTo>
                  <a:pt x="29" y="58"/>
                </a:lnTo>
                <a:lnTo>
                  <a:pt x="28" y="60"/>
                </a:lnTo>
                <a:lnTo>
                  <a:pt x="25" y="61"/>
                </a:lnTo>
                <a:lnTo>
                  <a:pt x="29" y="49"/>
                </a:lnTo>
                <a:lnTo>
                  <a:pt x="31" y="37"/>
                </a:lnTo>
                <a:lnTo>
                  <a:pt x="29" y="31"/>
                </a:lnTo>
                <a:lnTo>
                  <a:pt x="28" y="26"/>
                </a:lnTo>
                <a:lnTo>
                  <a:pt x="28" y="20"/>
                </a:lnTo>
                <a:lnTo>
                  <a:pt x="27" y="15"/>
                </a:lnTo>
                <a:lnTo>
                  <a:pt x="25" y="12"/>
                </a:lnTo>
                <a:lnTo>
                  <a:pt x="24" y="9"/>
                </a:lnTo>
                <a:lnTo>
                  <a:pt x="23" y="5"/>
                </a:lnTo>
                <a:lnTo>
                  <a:pt x="19" y="9"/>
                </a:lnTo>
                <a:lnTo>
                  <a:pt x="15" y="13"/>
                </a:lnTo>
                <a:lnTo>
                  <a:pt x="12" y="19"/>
                </a:lnTo>
                <a:lnTo>
                  <a:pt x="9" y="23"/>
                </a:lnTo>
                <a:lnTo>
                  <a:pt x="5" y="34"/>
                </a:lnTo>
                <a:lnTo>
                  <a:pt x="3" y="45"/>
                </a:lnTo>
                <a:lnTo>
                  <a:pt x="4" y="49"/>
                </a:lnTo>
                <a:lnTo>
                  <a:pt x="5" y="54"/>
                </a:lnTo>
                <a:lnTo>
                  <a:pt x="1" y="55"/>
                </a:lnTo>
                <a:lnTo>
                  <a:pt x="0" y="43"/>
                </a:lnTo>
                <a:lnTo>
                  <a:pt x="1" y="32"/>
                </a:lnTo>
                <a:lnTo>
                  <a:pt x="7" y="22"/>
                </a:lnTo>
                <a:lnTo>
                  <a:pt x="13" y="12"/>
                </a:lnTo>
                <a:lnTo>
                  <a:pt x="21" y="3"/>
                </a:lnTo>
                <a:lnTo>
                  <a:pt x="24" y="0"/>
                </a:lnTo>
                <a:close/>
              </a:path>
            </a:pathLst>
          </a:custGeom>
          <a:grpFill/>
          <a:ln w="0">
            <a:noFill/>
            <a:prstDash val="solid"/>
            <a:round/>
            <a:headEnd/>
            <a:tailEnd/>
          </a:ln>
        </xdr:spPr>
      </xdr:sp>
      <xdr:sp macro="" textlink="">
        <xdr:nvSpPr>
          <xdr:cNvPr id="97" name="Freeform 94">
            <a:extLst>
              <a:ext uri="{FF2B5EF4-FFF2-40B4-BE49-F238E27FC236}">
                <a16:creationId xmlns:a16="http://schemas.microsoft.com/office/drawing/2014/main" id="{00000000-0008-0000-0000-000061000000}"/>
              </a:ext>
            </a:extLst>
          </xdr:cNvPr>
          <xdr:cNvSpPr>
            <a:spLocks/>
          </xdr:cNvSpPr>
        </xdr:nvSpPr>
        <xdr:spPr bwMode="auto">
          <a:xfrm>
            <a:off x="688" y="302"/>
            <a:ext cx="7" cy="5"/>
          </a:xfrm>
          <a:custGeom>
            <a:avLst/>
            <a:gdLst>
              <a:gd name="T0" fmla="*/ 37 w 46"/>
              <a:gd name="T1" fmla="*/ 0 h 44"/>
              <a:gd name="T2" fmla="*/ 38 w 46"/>
              <a:gd name="T3" fmla="*/ 1 h 44"/>
              <a:gd name="T4" fmla="*/ 39 w 46"/>
              <a:gd name="T5" fmla="*/ 2 h 44"/>
              <a:gd name="T6" fmla="*/ 41 w 46"/>
              <a:gd name="T7" fmla="*/ 4 h 44"/>
              <a:gd name="T8" fmla="*/ 42 w 46"/>
              <a:gd name="T9" fmla="*/ 7 h 44"/>
              <a:gd name="T10" fmla="*/ 43 w 46"/>
              <a:gd name="T11" fmla="*/ 10 h 44"/>
              <a:gd name="T12" fmla="*/ 43 w 46"/>
              <a:gd name="T13" fmla="*/ 11 h 44"/>
              <a:gd name="T14" fmla="*/ 46 w 46"/>
              <a:gd name="T15" fmla="*/ 17 h 44"/>
              <a:gd name="T16" fmla="*/ 46 w 46"/>
              <a:gd name="T17" fmla="*/ 23 h 44"/>
              <a:gd name="T18" fmla="*/ 44 w 46"/>
              <a:gd name="T19" fmla="*/ 29 h 44"/>
              <a:gd name="T20" fmla="*/ 40 w 46"/>
              <a:gd name="T21" fmla="*/ 33 h 44"/>
              <a:gd name="T22" fmla="*/ 41 w 46"/>
              <a:gd name="T23" fmla="*/ 29 h 44"/>
              <a:gd name="T24" fmla="*/ 41 w 46"/>
              <a:gd name="T25" fmla="*/ 21 h 44"/>
              <a:gd name="T26" fmla="*/ 39 w 46"/>
              <a:gd name="T27" fmla="*/ 13 h 44"/>
              <a:gd name="T28" fmla="*/ 37 w 46"/>
              <a:gd name="T29" fmla="*/ 7 h 44"/>
              <a:gd name="T30" fmla="*/ 36 w 46"/>
              <a:gd name="T31" fmla="*/ 5 h 44"/>
              <a:gd name="T32" fmla="*/ 20 w 46"/>
              <a:gd name="T33" fmla="*/ 17 h 44"/>
              <a:gd name="T34" fmla="*/ 9 w 46"/>
              <a:gd name="T35" fmla="*/ 27 h 44"/>
              <a:gd name="T36" fmla="*/ 4 w 46"/>
              <a:gd name="T37" fmla="*/ 36 h 44"/>
              <a:gd name="T38" fmla="*/ 4 w 46"/>
              <a:gd name="T39" fmla="*/ 37 h 44"/>
              <a:gd name="T40" fmla="*/ 4 w 46"/>
              <a:gd name="T41" fmla="*/ 38 h 44"/>
              <a:gd name="T42" fmla="*/ 4 w 46"/>
              <a:gd name="T43" fmla="*/ 40 h 44"/>
              <a:gd name="T44" fmla="*/ 3 w 46"/>
              <a:gd name="T45" fmla="*/ 41 h 44"/>
              <a:gd name="T46" fmla="*/ 3 w 46"/>
              <a:gd name="T47" fmla="*/ 42 h 44"/>
              <a:gd name="T48" fmla="*/ 3 w 46"/>
              <a:gd name="T49" fmla="*/ 44 h 44"/>
              <a:gd name="T50" fmla="*/ 1 w 46"/>
              <a:gd name="T51" fmla="*/ 42 h 44"/>
              <a:gd name="T52" fmla="*/ 0 w 46"/>
              <a:gd name="T53" fmla="*/ 40 h 44"/>
              <a:gd name="T54" fmla="*/ 0 w 46"/>
              <a:gd name="T55" fmla="*/ 38 h 44"/>
              <a:gd name="T56" fmla="*/ 1 w 46"/>
              <a:gd name="T57" fmla="*/ 35 h 44"/>
              <a:gd name="T58" fmla="*/ 3 w 46"/>
              <a:gd name="T59" fmla="*/ 32 h 44"/>
              <a:gd name="T60" fmla="*/ 4 w 46"/>
              <a:gd name="T61" fmla="*/ 30 h 44"/>
              <a:gd name="T62" fmla="*/ 5 w 46"/>
              <a:gd name="T63" fmla="*/ 28 h 44"/>
              <a:gd name="T64" fmla="*/ 13 w 46"/>
              <a:gd name="T65" fmla="*/ 18 h 44"/>
              <a:gd name="T66" fmla="*/ 24 w 46"/>
              <a:gd name="T67" fmla="*/ 9 h 44"/>
              <a:gd name="T68" fmla="*/ 35 w 46"/>
              <a:gd name="T69" fmla="*/ 2 h 44"/>
              <a:gd name="T70" fmla="*/ 37 w 46"/>
              <a:gd name="T71"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6" h="44">
                <a:moveTo>
                  <a:pt x="37" y="0"/>
                </a:moveTo>
                <a:lnTo>
                  <a:pt x="38" y="1"/>
                </a:lnTo>
                <a:lnTo>
                  <a:pt x="39" y="2"/>
                </a:lnTo>
                <a:lnTo>
                  <a:pt x="41" y="4"/>
                </a:lnTo>
                <a:lnTo>
                  <a:pt x="42" y="7"/>
                </a:lnTo>
                <a:lnTo>
                  <a:pt x="43" y="10"/>
                </a:lnTo>
                <a:lnTo>
                  <a:pt x="43" y="11"/>
                </a:lnTo>
                <a:lnTo>
                  <a:pt x="46" y="17"/>
                </a:lnTo>
                <a:lnTo>
                  <a:pt x="46" y="23"/>
                </a:lnTo>
                <a:lnTo>
                  <a:pt x="44" y="29"/>
                </a:lnTo>
                <a:lnTo>
                  <a:pt x="40" y="33"/>
                </a:lnTo>
                <a:lnTo>
                  <a:pt x="41" y="29"/>
                </a:lnTo>
                <a:lnTo>
                  <a:pt x="41" y="21"/>
                </a:lnTo>
                <a:lnTo>
                  <a:pt x="39" y="13"/>
                </a:lnTo>
                <a:lnTo>
                  <a:pt x="37" y="7"/>
                </a:lnTo>
                <a:lnTo>
                  <a:pt x="36" y="5"/>
                </a:lnTo>
                <a:lnTo>
                  <a:pt x="20" y="17"/>
                </a:lnTo>
                <a:lnTo>
                  <a:pt x="9" y="27"/>
                </a:lnTo>
                <a:lnTo>
                  <a:pt x="4" y="36"/>
                </a:lnTo>
                <a:lnTo>
                  <a:pt x="4" y="37"/>
                </a:lnTo>
                <a:lnTo>
                  <a:pt x="4" y="38"/>
                </a:lnTo>
                <a:lnTo>
                  <a:pt x="4" y="40"/>
                </a:lnTo>
                <a:lnTo>
                  <a:pt x="3" y="41"/>
                </a:lnTo>
                <a:lnTo>
                  <a:pt x="3" y="42"/>
                </a:lnTo>
                <a:lnTo>
                  <a:pt x="3" y="44"/>
                </a:lnTo>
                <a:lnTo>
                  <a:pt x="1" y="42"/>
                </a:lnTo>
                <a:lnTo>
                  <a:pt x="0" y="40"/>
                </a:lnTo>
                <a:lnTo>
                  <a:pt x="0" y="38"/>
                </a:lnTo>
                <a:lnTo>
                  <a:pt x="1" y="35"/>
                </a:lnTo>
                <a:lnTo>
                  <a:pt x="3" y="32"/>
                </a:lnTo>
                <a:lnTo>
                  <a:pt x="4" y="30"/>
                </a:lnTo>
                <a:lnTo>
                  <a:pt x="5" y="28"/>
                </a:lnTo>
                <a:lnTo>
                  <a:pt x="13" y="18"/>
                </a:lnTo>
                <a:lnTo>
                  <a:pt x="24" y="9"/>
                </a:lnTo>
                <a:lnTo>
                  <a:pt x="35" y="2"/>
                </a:lnTo>
                <a:lnTo>
                  <a:pt x="37" y="0"/>
                </a:lnTo>
                <a:close/>
              </a:path>
            </a:pathLst>
          </a:custGeom>
          <a:grpFill/>
          <a:ln w="0">
            <a:noFill/>
            <a:prstDash val="solid"/>
            <a:round/>
            <a:headEnd/>
            <a:tailEnd/>
          </a:ln>
        </xdr:spPr>
      </xdr:sp>
      <xdr:sp macro="" textlink="">
        <xdr:nvSpPr>
          <xdr:cNvPr id="98" name="Freeform 95">
            <a:extLst>
              <a:ext uri="{FF2B5EF4-FFF2-40B4-BE49-F238E27FC236}">
                <a16:creationId xmlns:a16="http://schemas.microsoft.com/office/drawing/2014/main" id="{00000000-0008-0000-0000-000062000000}"/>
              </a:ext>
            </a:extLst>
          </xdr:cNvPr>
          <xdr:cNvSpPr>
            <a:spLocks/>
          </xdr:cNvSpPr>
        </xdr:nvSpPr>
        <xdr:spPr bwMode="auto">
          <a:xfrm>
            <a:off x="686" y="299"/>
            <a:ext cx="5" cy="7"/>
          </a:xfrm>
          <a:custGeom>
            <a:avLst/>
            <a:gdLst>
              <a:gd name="T0" fmla="*/ 11 w 35"/>
              <a:gd name="T1" fmla="*/ 0 h 53"/>
              <a:gd name="T2" fmla="*/ 12 w 35"/>
              <a:gd name="T3" fmla="*/ 1 h 53"/>
              <a:gd name="T4" fmla="*/ 22 w 35"/>
              <a:gd name="T5" fmla="*/ 9 h 53"/>
              <a:gd name="T6" fmla="*/ 31 w 35"/>
              <a:gd name="T7" fmla="*/ 19 h 53"/>
              <a:gd name="T8" fmla="*/ 33 w 35"/>
              <a:gd name="T9" fmla="*/ 25 h 53"/>
              <a:gd name="T10" fmla="*/ 35 w 35"/>
              <a:gd name="T11" fmla="*/ 31 h 53"/>
              <a:gd name="T12" fmla="*/ 35 w 35"/>
              <a:gd name="T13" fmla="*/ 33 h 53"/>
              <a:gd name="T14" fmla="*/ 35 w 35"/>
              <a:gd name="T15" fmla="*/ 35 h 53"/>
              <a:gd name="T16" fmla="*/ 34 w 35"/>
              <a:gd name="T17" fmla="*/ 35 h 53"/>
              <a:gd name="T18" fmla="*/ 33 w 35"/>
              <a:gd name="T19" fmla="*/ 36 h 53"/>
              <a:gd name="T20" fmla="*/ 32 w 35"/>
              <a:gd name="T21" fmla="*/ 36 h 53"/>
              <a:gd name="T22" fmla="*/ 30 w 35"/>
              <a:gd name="T23" fmla="*/ 38 h 53"/>
              <a:gd name="T24" fmla="*/ 27 w 35"/>
              <a:gd name="T25" fmla="*/ 30 h 53"/>
              <a:gd name="T26" fmla="*/ 23 w 35"/>
              <a:gd name="T27" fmla="*/ 22 h 53"/>
              <a:gd name="T28" fmla="*/ 18 w 35"/>
              <a:gd name="T29" fmla="*/ 15 h 53"/>
              <a:gd name="T30" fmla="*/ 17 w 35"/>
              <a:gd name="T31" fmla="*/ 14 h 53"/>
              <a:gd name="T32" fmla="*/ 16 w 35"/>
              <a:gd name="T33" fmla="*/ 12 h 53"/>
              <a:gd name="T34" fmla="*/ 13 w 35"/>
              <a:gd name="T35" fmla="*/ 10 h 53"/>
              <a:gd name="T36" fmla="*/ 12 w 35"/>
              <a:gd name="T37" fmla="*/ 9 h 53"/>
              <a:gd name="T38" fmla="*/ 10 w 35"/>
              <a:gd name="T39" fmla="*/ 8 h 53"/>
              <a:gd name="T40" fmla="*/ 8 w 35"/>
              <a:gd name="T41" fmla="*/ 9 h 53"/>
              <a:gd name="T42" fmla="*/ 7 w 35"/>
              <a:gd name="T43" fmla="*/ 10 h 53"/>
              <a:gd name="T44" fmla="*/ 6 w 35"/>
              <a:gd name="T45" fmla="*/ 13 h 53"/>
              <a:gd name="T46" fmla="*/ 6 w 35"/>
              <a:gd name="T47" fmla="*/ 16 h 53"/>
              <a:gd name="T48" fmla="*/ 5 w 35"/>
              <a:gd name="T49" fmla="*/ 18 h 53"/>
              <a:gd name="T50" fmla="*/ 4 w 35"/>
              <a:gd name="T51" fmla="*/ 25 h 53"/>
              <a:gd name="T52" fmla="*/ 4 w 35"/>
              <a:gd name="T53" fmla="*/ 32 h 53"/>
              <a:gd name="T54" fmla="*/ 4 w 35"/>
              <a:gd name="T55" fmla="*/ 39 h 53"/>
              <a:gd name="T56" fmla="*/ 7 w 35"/>
              <a:gd name="T57" fmla="*/ 45 h 53"/>
              <a:gd name="T58" fmla="*/ 7 w 35"/>
              <a:gd name="T59" fmla="*/ 47 h 53"/>
              <a:gd name="T60" fmla="*/ 8 w 35"/>
              <a:gd name="T61" fmla="*/ 48 h 53"/>
              <a:gd name="T62" fmla="*/ 9 w 35"/>
              <a:gd name="T63" fmla="*/ 50 h 53"/>
              <a:gd name="T64" fmla="*/ 9 w 35"/>
              <a:gd name="T65" fmla="*/ 51 h 53"/>
              <a:gd name="T66" fmla="*/ 8 w 35"/>
              <a:gd name="T67" fmla="*/ 51 h 53"/>
              <a:gd name="T68" fmla="*/ 7 w 35"/>
              <a:gd name="T69" fmla="*/ 52 h 53"/>
              <a:gd name="T70" fmla="*/ 6 w 35"/>
              <a:gd name="T71" fmla="*/ 53 h 53"/>
              <a:gd name="T72" fmla="*/ 5 w 35"/>
              <a:gd name="T73" fmla="*/ 53 h 53"/>
              <a:gd name="T74" fmla="*/ 4 w 35"/>
              <a:gd name="T75" fmla="*/ 45 h 53"/>
              <a:gd name="T76" fmla="*/ 2 w 35"/>
              <a:gd name="T77" fmla="*/ 38 h 53"/>
              <a:gd name="T78" fmla="*/ 0 w 35"/>
              <a:gd name="T79" fmla="*/ 28 h 53"/>
              <a:gd name="T80" fmla="*/ 4 w 35"/>
              <a:gd name="T81" fmla="*/ 15 h 53"/>
              <a:gd name="T82" fmla="*/ 10 w 35"/>
              <a:gd name="T83" fmla="*/ 1 h 53"/>
              <a:gd name="T84" fmla="*/ 11 w 35"/>
              <a:gd name="T8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5" h="53">
                <a:moveTo>
                  <a:pt x="11" y="0"/>
                </a:moveTo>
                <a:lnTo>
                  <a:pt x="12" y="1"/>
                </a:lnTo>
                <a:lnTo>
                  <a:pt x="22" y="9"/>
                </a:lnTo>
                <a:lnTo>
                  <a:pt x="31" y="19"/>
                </a:lnTo>
                <a:lnTo>
                  <a:pt x="33" y="25"/>
                </a:lnTo>
                <a:lnTo>
                  <a:pt x="35" y="31"/>
                </a:lnTo>
                <a:lnTo>
                  <a:pt x="35" y="33"/>
                </a:lnTo>
                <a:lnTo>
                  <a:pt x="35" y="35"/>
                </a:lnTo>
                <a:lnTo>
                  <a:pt x="34" y="35"/>
                </a:lnTo>
                <a:lnTo>
                  <a:pt x="33" y="36"/>
                </a:lnTo>
                <a:lnTo>
                  <a:pt x="32" y="36"/>
                </a:lnTo>
                <a:lnTo>
                  <a:pt x="30" y="38"/>
                </a:lnTo>
                <a:lnTo>
                  <a:pt x="27" y="30"/>
                </a:lnTo>
                <a:lnTo>
                  <a:pt x="23" y="22"/>
                </a:lnTo>
                <a:lnTo>
                  <a:pt x="18" y="15"/>
                </a:lnTo>
                <a:lnTo>
                  <a:pt x="17" y="14"/>
                </a:lnTo>
                <a:lnTo>
                  <a:pt x="16" y="12"/>
                </a:lnTo>
                <a:lnTo>
                  <a:pt x="13" y="10"/>
                </a:lnTo>
                <a:lnTo>
                  <a:pt x="12" y="9"/>
                </a:lnTo>
                <a:lnTo>
                  <a:pt x="10" y="8"/>
                </a:lnTo>
                <a:lnTo>
                  <a:pt x="8" y="9"/>
                </a:lnTo>
                <a:lnTo>
                  <a:pt x="7" y="10"/>
                </a:lnTo>
                <a:lnTo>
                  <a:pt x="6" y="13"/>
                </a:lnTo>
                <a:lnTo>
                  <a:pt x="6" y="16"/>
                </a:lnTo>
                <a:lnTo>
                  <a:pt x="5" y="18"/>
                </a:lnTo>
                <a:lnTo>
                  <a:pt x="4" y="25"/>
                </a:lnTo>
                <a:lnTo>
                  <a:pt x="4" y="32"/>
                </a:lnTo>
                <a:lnTo>
                  <a:pt x="4" y="39"/>
                </a:lnTo>
                <a:lnTo>
                  <a:pt x="7" y="45"/>
                </a:lnTo>
                <a:lnTo>
                  <a:pt x="7" y="47"/>
                </a:lnTo>
                <a:lnTo>
                  <a:pt x="8" y="48"/>
                </a:lnTo>
                <a:lnTo>
                  <a:pt x="9" y="50"/>
                </a:lnTo>
                <a:lnTo>
                  <a:pt x="9" y="51"/>
                </a:lnTo>
                <a:lnTo>
                  <a:pt x="8" y="51"/>
                </a:lnTo>
                <a:lnTo>
                  <a:pt x="7" y="52"/>
                </a:lnTo>
                <a:lnTo>
                  <a:pt x="6" y="53"/>
                </a:lnTo>
                <a:lnTo>
                  <a:pt x="5" y="53"/>
                </a:lnTo>
                <a:lnTo>
                  <a:pt x="4" y="45"/>
                </a:lnTo>
                <a:lnTo>
                  <a:pt x="2" y="38"/>
                </a:lnTo>
                <a:lnTo>
                  <a:pt x="0" y="28"/>
                </a:lnTo>
                <a:lnTo>
                  <a:pt x="4" y="15"/>
                </a:lnTo>
                <a:lnTo>
                  <a:pt x="10" y="1"/>
                </a:lnTo>
                <a:lnTo>
                  <a:pt x="11" y="0"/>
                </a:lnTo>
                <a:close/>
              </a:path>
            </a:pathLst>
          </a:custGeom>
          <a:grpFill/>
          <a:ln w="0">
            <a:noFill/>
            <a:prstDash val="solid"/>
            <a:round/>
            <a:headEnd/>
            <a:tailEnd/>
          </a:ln>
        </xdr:spPr>
      </xdr:sp>
      <xdr:sp macro="" textlink="">
        <xdr:nvSpPr>
          <xdr:cNvPr id="99" name="Freeform 96">
            <a:extLst>
              <a:ext uri="{FF2B5EF4-FFF2-40B4-BE49-F238E27FC236}">
                <a16:creationId xmlns:a16="http://schemas.microsoft.com/office/drawing/2014/main" id="{00000000-0008-0000-0000-000063000000}"/>
              </a:ext>
            </a:extLst>
          </xdr:cNvPr>
          <xdr:cNvSpPr>
            <a:spLocks/>
          </xdr:cNvSpPr>
        </xdr:nvSpPr>
        <xdr:spPr bwMode="auto">
          <a:xfrm>
            <a:off x="681" y="300"/>
            <a:ext cx="6" cy="7"/>
          </a:xfrm>
          <a:custGeom>
            <a:avLst/>
            <a:gdLst>
              <a:gd name="T0" fmla="*/ 3 w 38"/>
              <a:gd name="T1" fmla="*/ 0 h 56"/>
              <a:gd name="T2" fmla="*/ 5 w 38"/>
              <a:gd name="T3" fmla="*/ 1 h 56"/>
              <a:gd name="T4" fmla="*/ 12 w 38"/>
              <a:gd name="T5" fmla="*/ 3 h 56"/>
              <a:gd name="T6" fmla="*/ 17 w 38"/>
              <a:gd name="T7" fmla="*/ 7 h 56"/>
              <a:gd name="T8" fmla="*/ 23 w 38"/>
              <a:gd name="T9" fmla="*/ 10 h 56"/>
              <a:gd name="T10" fmla="*/ 25 w 38"/>
              <a:gd name="T11" fmla="*/ 12 h 56"/>
              <a:gd name="T12" fmla="*/ 28 w 38"/>
              <a:gd name="T13" fmla="*/ 15 h 56"/>
              <a:gd name="T14" fmla="*/ 31 w 38"/>
              <a:gd name="T15" fmla="*/ 18 h 56"/>
              <a:gd name="T16" fmla="*/ 33 w 38"/>
              <a:gd name="T17" fmla="*/ 20 h 56"/>
              <a:gd name="T18" fmla="*/ 36 w 38"/>
              <a:gd name="T19" fmla="*/ 24 h 56"/>
              <a:gd name="T20" fmla="*/ 37 w 38"/>
              <a:gd name="T21" fmla="*/ 27 h 56"/>
              <a:gd name="T22" fmla="*/ 38 w 38"/>
              <a:gd name="T23" fmla="*/ 37 h 56"/>
              <a:gd name="T24" fmla="*/ 29 w 38"/>
              <a:gd name="T25" fmla="*/ 25 h 56"/>
              <a:gd name="T26" fmla="*/ 19 w 38"/>
              <a:gd name="T27" fmla="*/ 15 h 56"/>
              <a:gd name="T28" fmla="*/ 9 w 38"/>
              <a:gd name="T29" fmla="*/ 8 h 56"/>
              <a:gd name="T30" fmla="*/ 6 w 38"/>
              <a:gd name="T31" fmla="*/ 10 h 56"/>
              <a:gd name="T32" fmla="*/ 5 w 38"/>
              <a:gd name="T33" fmla="*/ 12 h 56"/>
              <a:gd name="T34" fmla="*/ 4 w 38"/>
              <a:gd name="T35" fmla="*/ 16 h 56"/>
              <a:gd name="T36" fmla="*/ 3 w 38"/>
              <a:gd name="T37" fmla="*/ 20 h 56"/>
              <a:gd name="T38" fmla="*/ 3 w 38"/>
              <a:gd name="T39" fmla="*/ 25 h 56"/>
              <a:gd name="T40" fmla="*/ 3 w 38"/>
              <a:gd name="T41" fmla="*/ 29 h 56"/>
              <a:gd name="T42" fmla="*/ 4 w 38"/>
              <a:gd name="T43" fmla="*/ 34 h 56"/>
              <a:gd name="T44" fmla="*/ 5 w 38"/>
              <a:gd name="T45" fmla="*/ 42 h 56"/>
              <a:gd name="T46" fmla="*/ 8 w 38"/>
              <a:gd name="T47" fmla="*/ 50 h 56"/>
              <a:gd name="T48" fmla="*/ 11 w 38"/>
              <a:gd name="T49" fmla="*/ 56 h 56"/>
              <a:gd name="T50" fmla="*/ 4 w 38"/>
              <a:gd name="T51" fmla="*/ 52 h 56"/>
              <a:gd name="T52" fmla="*/ 3 w 38"/>
              <a:gd name="T53" fmla="*/ 48 h 56"/>
              <a:gd name="T54" fmla="*/ 2 w 38"/>
              <a:gd name="T55" fmla="*/ 44 h 56"/>
              <a:gd name="T56" fmla="*/ 1 w 38"/>
              <a:gd name="T57" fmla="*/ 39 h 56"/>
              <a:gd name="T58" fmla="*/ 1 w 38"/>
              <a:gd name="T59" fmla="*/ 35 h 56"/>
              <a:gd name="T60" fmla="*/ 1 w 38"/>
              <a:gd name="T61" fmla="*/ 29 h 56"/>
              <a:gd name="T62" fmla="*/ 0 w 38"/>
              <a:gd name="T63" fmla="*/ 21 h 56"/>
              <a:gd name="T64" fmla="*/ 1 w 38"/>
              <a:gd name="T65" fmla="*/ 13 h 56"/>
              <a:gd name="T66" fmla="*/ 2 w 38"/>
              <a:gd name="T67" fmla="*/ 9 h 56"/>
              <a:gd name="T68" fmla="*/ 3 w 38"/>
              <a:gd name="T69" fmla="*/ 4 h 56"/>
              <a:gd name="T70" fmla="*/ 3 w 38"/>
              <a:gd name="T71"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8" h="56">
                <a:moveTo>
                  <a:pt x="3" y="0"/>
                </a:moveTo>
                <a:lnTo>
                  <a:pt x="5" y="1"/>
                </a:lnTo>
                <a:lnTo>
                  <a:pt x="12" y="3"/>
                </a:lnTo>
                <a:lnTo>
                  <a:pt x="17" y="7"/>
                </a:lnTo>
                <a:lnTo>
                  <a:pt x="23" y="10"/>
                </a:lnTo>
                <a:lnTo>
                  <a:pt x="25" y="12"/>
                </a:lnTo>
                <a:lnTo>
                  <a:pt x="28" y="15"/>
                </a:lnTo>
                <a:lnTo>
                  <a:pt x="31" y="18"/>
                </a:lnTo>
                <a:lnTo>
                  <a:pt x="33" y="20"/>
                </a:lnTo>
                <a:lnTo>
                  <a:pt x="36" y="24"/>
                </a:lnTo>
                <a:lnTo>
                  <a:pt x="37" y="27"/>
                </a:lnTo>
                <a:lnTo>
                  <a:pt x="38" y="37"/>
                </a:lnTo>
                <a:lnTo>
                  <a:pt x="29" y="25"/>
                </a:lnTo>
                <a:lnTo>
                  <a:pt x="19" y="15"/>
                </a:lnTo>
                <a:lnTo>
                  <a:pt x="9" y="8"/>
                </a:lnTo>
                <a:lnTo>
                  <a:pt x="6" y="10"/>
                </a:lnTo>
                <a:lnTo>
                  <a:pt x="5" y="12"/>
                </a:lnTo>
                <a:lnTo>
                  <a:pt x="4" y="16"/>
                </a:lnTo>
                <a:lnTo>
                  <a:pt x="3" y="20"/>
                </a:lnTo>
                <a:lnTo>
                  <a:pt x="3" y="25"/>
                </a:lnTo>
                <a:lnTo>
                  <a:pt x="3" y="29"/>
                </a:lnTo>
                <a:lnTo>
                  <a:pt x="4" y="34"/>
                </a:lnTo>
                <a:lnTo>
                  <a:pt x="5" y="42"/>
                </a:lnTo>
                <a:lnTo>
                  <a:pt x="8" y="50"/>
                </a:lnTo>
                <a:lnTo>
                  <a:pt x="11" y="56"/>
                </a:lnTo>
                <a:lnTo>
                  <a:pt x="4" y="52"/>
                </a:lnTo>
                <a:lnTo>
                  <a:pt x="3" y="48"/>
                </a:lnTo>
                <a:lnTo>
                  <a:pt x="2" y="44"/>
                </a:lnTo>
                <a:lnTo>
                  <a:pt x="1" y="39"/>
                </a:lnTo>
                <a:lnTo>
                  <a:pt x="1" y="35"/>
                </a:lnTo>
                <a:lnTo>
                  <a:pt x="1" y="29"/>
                </a:lnTo>
                <a:lnTo>
                  <a:pt x="0" y="21"/>
                </a:lnTo>
                <a:lnTo>
                  <a:pt x="1" y="13"/>
                </a:lnTo>
                <a:lnTo>
                  <a:pt x="2" y="9"/>
                </a:lnTo>
                <a:lnTo>
                  <a:pt x="3" y="4"/>
                </a:lnTo>
                <a:lnTo>
                  <a:pt x="3" y="0"/>
                </a:lnTo>
                <a:close/>
              </a:path>
            </a:pathLst>
          </a:custGeom>
          <a:grpFill/>
          <a:ln w="0">
            <a:noFill/>
            <a:prstDash val="solid"/>
            <a:round/>
            <a:headEnd/>
            <a:tailEnd/>
          </a:ln>
        </xdr:spPr>
      </xdr:sp>
      <xdr:sp macro="" textlink="">
        <xdr:nvSpPr>
          <xdr:cNvPr id="100" name="Freeform 97">
            <a:extLst>
              <a:ext uri="{FF2B5EF4-FFF2-40B4-BE49-F238E27FC236}">
                <a16:creationId xmlns:a16="http://schemas.microsoft.com/office/drawing/2014/main" id="{00000000-0008-0000-0000-000064000000}"/>
              </a:ext>
            </a:extLst>
          </xdr:cNvPr>
          <xdr:cNvSpPr>
            <a:spLocks/>
          </xdr:cNvSpPr>
        </xdr:nvSpPr>
        <xdr:spPr bwMode="auto">
          <a:xfrm>
            <a:off x="678" y="304"/>
            <a:ext cx="6" cy="9"/>
          </a:xfrm>
          <a:custGeom>
            <a:avLst/>
            <a:gdLst>
              <a:gd name="T0" fmla="*/ 9 w 46"/>
              <a:gd name="T1" fmla="*/ 0 h 70"/>
              <a:gd name="T2" fmla="*/ 14 w 46"/>
              <a:gd name="T3" fmla="*/ 4 h 70"/>
              <a:gd name="T4" fmla="*/ 20 w 46"/>
              <a:gd name="T5" fmla="*/ 10 h 70"/>
              <a:gd name="T6" fmla="*/ 25 w 46"/>
              <a:gd name="T7" fmla="*/ 15 h 70"/>
              <a:gd name="T8" fmla="*/ 29 w 46"/>
              <a:gd name="T9" fmla="*/ 17 h 70"/>
              <a:gd name="T10" fmla="*/ 33 w 46"/>
              <a:gd name="T11" fmla="*/ 19 h 70"/>
              <a:gd name="T12" fmla="*/ 34 w 46"/>
              <a:gd name="T13" fmla="*/ 20 h 70"/>
              <a:gd name="T14" fmla="*/ 42 w 46"/>
              <a:gd name="T15" fmla="*/ 33 h 70"/>
              <a:gd name="T16" fmla="*/ 46 w 46"/>
              <a:gd name="T17" fmla="*/ 47 h 70"/>
              <a:gd name="T18" fmla="*/ 43 w 46"/>
              <a:gd name="T19" fmla="*/ 47 h 70"/>
              <a:gd name="T20" fmla="*/ 42 w 46"/>
              <a:gd name="T21" fmla="*/ 46 h 70"/>
              <a:gd name="T22" fmla="*/ 40 w 46"/>
              <a:gd name="T23" fmla="*/ 34 h 70"/>
              <a:gd name="T24" fmla="*/ 32 w 46"/>
              <a:gd name="T25" fmla="*/ 22 h 70"/>
              <a:gd name="T26" fmla="*/ 30 w 46"/>
              <a:gd name="T27" fmla="*/ 21 h 70"/>
              <a:gd name="T28" fmla="*/ 29 w 46"/>
              <a:gd name="T29" fmla="*/ 20 h 70"/>
              <a:gd name="T30" fmla="*/ 26 w 46"/>
              <a:gd name="T31" fmla="*/ 18 h 70"/>
              <a:gd name="T32" fmla="*/ 24 w 46"/>
              <a:gd name="T33" fmla="*/ 17 h 70"/>
              <a:gd name="T34" fmla="*/ 19 w 46"/>
              <a:gd name="T35" fmla="*/ 12 h 70"/>
              <a:gd name="T36" fmla="*/ 14 w 46"/>
              <a:gd name="T37" fmla="*/ 9 h 70"/>
              <a:gd name="T38" fmla="*/ 11 w 46"/>
              <a:gd name="T39" fmla="*/ 7 h 70"/>
              <a:gd name="T40" fmla="*/ 9 w 46"/>
              <a:gd name="T41" fmla="*/ 12 h 70"/>
              <a:gd name="T42" fmla="*/ 7 w 46"/>
              <a:gd name="T43" fmla="*/ 18 h 70"/>
              <a:gd name="T44" fmla="*/ 5 w 46"/>
              <a:gd name="T45" fmla="*/ 22 h 70"/>
              <a:gd name="T46" fmla="*/ 4 w 46"/>
              <a:gd name="T47" fmla="*/ 27 h 70"/>
              <a:gd name="T48" fmla="*/ 4 w 46"/>
              <a:gd name="T49" fmla="*/ 32 h 70"/>
              <a:gd name="T50" fmla="*/ 4 w 46"/>
              <a:gd name="T51" fmla="*/ 32 h 70"/>
              <a:gd name="T52" fmla="*/ 5 w 46"/>
              <a:gd name="T53" fmla="*/ 41 h 70"/>
              <a:gd name="T54" fmla="*/ 9 w 46"/>
              <a:gd name="T55" fmla="*/ 50 h 70"/>
              <a:gd name="T56" fmla="*/ 14 w 46"/>
              <a:gd name="T57" fmla="*/ 58 h 70"/>
              <a:gd name="T58" fmla="*/ 19 w 46"/>
              <a:gd name="T59" fmla="*/ 63 h 70"/>
              <a:gd name="T60" fmla="*/ 20 w 46"/>
              <a:gd name="T61" fmla="*/ 70 h 70"/>
              <a:gd name="T62" fmla="*/ 14 w 46"/>
              <a:gd name="T63" fmla="*/ 63 h 70"/>
              <a:gd name="T64" fmla="*/ 8 w 46"/>
              <a:gd name="T65" fmla="*/ 53 h 70"/>
              <a:gd name="T66" fmla="*/ 3 w 46"/>
              <a:gd name="T67" fmla="*/ 42 h 70"/>
              <a:gd name="T68" fmla="*/ 0 w 46"/>
              <a:gd name="T69" fmla="*/ 32 h 70"/>
              <a:gd name="T70" fmla="*/ 0 w 46"/>
              <a:gd name="T71" fmla="*/ 32 h 70"/>
              <a:gd name="T72" fmla="*/ 1 w 46"/>
              <a:gd name="T73" fmla="*/ 26 h 70"/>
              <a:gd name="T74" fmla="*/ 3 w 46"/>
              <a:gd name="T75" fmla="*/ 21 h 70"/>
              <a:gd name="T76" fmla="*/ 5 w 46"/>
              <a:gd name="T77" fmla="*/ 17 h 70"/>
              <a:gd name="T78" fmla="*/ 6 w 46"/>
              <a:gd name="T79" fmla="*/ 13 h 70"/>
              <a:gd name="T80" fmla="*/ 7 w 46"/>
              <a:gd name="T81" fmla="*/ 8 h 70"/>
              <a:gd name="T82" fmla="*/ 8 w 46"/>
              <a:gd name="T83" fmla="*/ 3 h 70"/>
              <a:gd name="T84" fmla="*/ 8 w 46"/>
              <a:gd name="T85" fmla="*/ 1 h 70"/>
              <a:gd name="T86" fmla="*/ 9 w 46"/>
              <a:gd name="T87" fmla="*/ 0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6" h="70">
                <a:moveTo>
                  <a:pt x="9" y="0"/>
                </a:moveTo>
                <a:lnTo>
                  <a:pt x="14" y="4"/>
                </a:lnTo>
                <a:lnTo>
                  <a:pt x="20" y="10"/>
                </a:lnTo>
                <a:lnTo>
                  <a:pt x="25" y="15"/>
                </a:lnTo>
                <a:lnTo>
                  <a:pt x="29" y="17"/>
                </a:lnTo>
                <a:lnTo>
                  <a:pt x="33" y="19"/>
                </a:lnTo>
                <a:lnTo>
                  <a:pt x="34" y="20"/>
                </a:lnTo>
                <a:lnTo>
                  <a:pt x="42" y="33"/>
                </a:lnTo>
                <a:lnTo>
                  <a:pt x="46" y="47"/>
                </a:lnTo>
                <a:lnTo>
                  <a:pt x="43" y="47"/>
                </a:lnTo>
                <a:lnTo>
                  <a:pt x="42" y="46"/>
                </a:lnTo>
                <a:lnTo>
                  <a:pt x="40" y="34"/>
                </a:lnTo>
                <a:lnTo>
                  <a:pt x="32" y="22"/>
                </a:lnTo>
                <a:lnTo>
                  <a:pt x="30" y="21"/>
                </a:lnTo>
                <a:lnTo>
                  <a:pt x="29" y="20"/>
                </a:lnTo>
                <a:lnTo>
                  <a:pt x="26" y="18"/>
                </a:lnTo>
                <a:lnTo>
                  <a:pt x="24" y="17"/>
                </a:lnTo>
                <a:lnTo>
                  <a:pt x="19" y="12"/>
                </a:lnTo>
                <a:lnTo>
                  <a:pt x="14" y="9"/>
                </a:lnTo>
                <a:lnTo>
                  <a:pt x="11" y="7"/>
                </a:lnTo>
                <a:lnTo>
                  <a:pt x="9" y="12"/>
                </a:lnTo>
                <a:lnTo>
                  <a:pt x="7" y="18"/>
                </a:lnTo>
                <a:lnTo>
                  <a:pt x="5" y="22"/>
                </a:lnTo>
                <a:lnTo>
                  <a:pt x="4" y="27"/>
                </a:lnTo>
                <a:lnTo>
                  <a:pt x="4" y="32"/>
                </a:lnTo>
                <a:lnTo>
                  <a:pt x="4" y="32"/>
                </a:lnTo>
                <a:lnTo>
                  <a:pt x="5" y="41"/>
                </a:lnTo>
                <a:lnTo>
                  <a:pt x="9" y="50"/>
                </a:lnTo>
                <a:lnTo>
                  <a:pt x="14" y="58"/>
                </a:lnTo>
                <a:lnTo>
                  <a:pt x="19" y="63"/>
                </a:lnTo>
                <a:lnTo>
                  <a:pt x="20" y="70"/>
                </a:lnTo>
                <a:lnTo>
                  <a:pt x="14" y="63"/>
                </a:lnTo>
                <a:lnTo>
                  <a:pt x="8" y="53"/>
                </a:lnTo>
                <a:lnTo>
                  <a:pt x="3" y="42"/>
                </a:lnTo>
                <a:lnTo>
                  <a:pt x="0" y="32"/>
                </a:lnTo>
                <a:lnTo>
                  <a:pt x="0" y="32"/>
                </a:lnTo>
                <a:lnTo>
                  <a:pt x="1" y="26"/>
                </a:lnTo>
                <a:lnTo>
                  <a:pt x="3" y="21"/>
                </a:lnTo>
                <a:lnTo>
                  <a:pt x="5" y="17"/>
                </a:lnTo>
                <a:lnTo>
                  <a:pt x="6" y="13"/>
                </a:lnTo>
                <a:lnTo>
                  <a:pt x="7" y="8"/>
                </a:lnTo>
                <a:lnTo>
                  <a:pt x="8" y="3"/>
                </a:lnTo>
                <a:lnTo>
                  <a:pt x="8" y="1"/>
                </a:lnTo>
                <a:lnTo>
                  <a:pt x="9" y="0"/>
                </a:lnTo>
                <a:close/>
              </a:path>
            </a:pathLst>
          </a:custGeom>
          <a:grpFill/>
          <a:ln w="0">
            <a:noFill/>
            <a:prstDash val="solid"/>
            <a:round/>
            <a:headEnd/>
            <a:tailEnd/>
          </a:ln>
        </xdr:spPr>
      </xdr:sp>
      <xdr:sp macro="" textlink="">
        <xdr:nvSpPr>
          <xdr:cNvPr id="101" name="Freeform 98">
            <a:extLst>
              <a:ext uri="{FF2B5EF4-FFF2-40B4-BE49-F238E27FC236}">
                <a16:creationId xmlns:a16="http://schemas.microsoft.com/office/drawing/2014/main" id="{00000000-0008-0000-0000-000065000000}"/>
              </a:ext>
            </a:extLst>
          </xdr:cNvPr>
          <xdr:cNvSpPr>
            <a:spLocks/>
          </xdr:cNvSpPr>
        </xdr:nvSpPr>
        <xdr:spPr bwMode="auto">
          <a:xfrm>
            <a:off x="671" y="306"/>
            <a:ext cx="7" cy="6"/>
          </a:xfrm>
          <a:custGeom>
            <a:avLst/>
            <a:gdLst>
              <a:gd name="T0" fmla="*/ 2 w 49"/>
              <a:gd name="T1" fmla="*/ 0 h 46"/>
              <a:gd name="T2" fmla="*/ 3 w 49"/>
              <a:gd name="T3" fmla="*/ 0 h 46"/>
              <a:gd name="T4" fmla="*/ 21 w 49"/>
              <a:gd name="T5" fmla="*/ 4 h 46"/>
              <a:gd name="T6" fmla="*/ 36 w 49"/>
              <a:gd name="T7" fmla="*/ 13 h 46"/>
              <a:gd name="T8" fmla="*/ 49 w 49"/>
              <a:gd name="T9" fmla="*/ 23 h 46"/>
              <a:gd name="T10" fmla="*/ 48 w 49"/>
              <a:gd name="T11" fmla="*/ 25 h 46"/>
              <a:gd name="T12" fmla="*/ 35 w 49"/>
              <a:gd name="T13" fmla="*/ 16 h 46"/>
              <a:gd name="T14" fmla="*/ 21 w 49"/>
              <a:gd name="T15" fmla="*/ 8 h 46"/>
              <a:gd name="T16" fmla="*/ 4 w 49"/>
              <a:gd name="T17" fmla="*/ 3 h 46"/>
              <a:gd name="T18" fmla="*/ 3 w 49"/>
              <a:gd name="T19" fmla="*/ 8 h 46"/>
              <a:gd name="T20" fmla="*/ 2 w 49"/>
              <a:gd name="T21" fmla="*/ 12 h 46"/>
              <a:gd name="T22" fmla="*/ 6 w 49"/>
              <a:gd name="T23" fmla="*/ 23 h 46"/>
              <a:gd name="T24" fmla="*/ 12 w 49"/>
              <a:gd name="T25" fmla="*/ 34 h 46"/>
              <a:gd name="T26" fmla="*/ 20 w 49"/>
              <a:gd name="T27" fmla="*/ 43 h 46"/>
              <a:gd name="T28" fmla="*/ 21 w 49"/>
              <a:gd name="T29" fmla="*/ 44 h 46"/>
              <a:gd name="T30" fmla="*/ 18 w 49"/>
              <a:gd name="T31" fmla="*/ 46 h 46"/>
              <a:gd name="T32" fmla="*/ 17 w 49"/>
              <a:gd name="T33" fmla="*/ 45 h 46"/>
              <a:gd name="T34" fmla="*/ 10 w 49"/>
              <a:gd name="T35" fmla="*/ 35 h 46"/>
              <a:gd name="T36" fmla="*/ 3 w 49"/>
              <a:gd name="T37" fmla="*/ 25 h 46"/>
              <a:gd name="T38" fmla="*/ 0 w 49"/>
              <a:gd name="T39" fmla="*/ 13 h 46"/>
              <a:gd name="T40" fmla="*/ 2 w 49"/>
              <a:gd name="T41" fmla="*/ 1 h 46"/>
              <a:gd name="T42" fmla="*/ 2 w 49"/>
              <a:gd name="T4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9" h="46">
                <a:moveTo>
                  <a:pt x="2" y="0"/>
                </a:moveTo>
                <a:lnTo>
                  <a:pt x="3" y="0"/>
                </a:lnTo>
                <a:lnTo>
                  <a:pt x="21" y="4"/>
                </a:lnTo>
                <a:lnTo>
                  <a:pt x="36" y="13"/>
                </a:lnTo>
                <a:lnTo>
                  <a:pt x="49" y="23"/>
                </a:lnTo>
                <a:lnTo>
                  <a:pt x="48" y="25"/>
                </a:lnTo>
                <a:lnTo>
                  <a:pt x="35" y="16"/>
                </a:lnTo>
                <a:lnTo>
                  <a:pt x="21" y="8"/>
                </a:lnTo>
                <a:lnTo>
                  <a:pt x="4" y="3"/>
                </a:lnTo>
                <a:lnTo>
                  <a:pt x="3" y="8"/>
                </a:lnTo>
                <a:lnTo>
                  <a:pt x="2" y="12"/>
                </a:lnTo>
                <a:lnTo>
                  <a:pt x="6" y="23"/>
                </a:lnTo>
                <a:lnTo>
                  <a:pt x="12" y="34"/>
                </a:lnTo>
                <a:lnTo>
                  <a:pt x="20" y="43"/>
                </a:lnTo>
                <a:lnTo>
                  <a:pt x="21" y="44"/>
                </a:lnTo>
                <a:lnTo>
                  <a:pt x="18" y="46"/>
                </a:lnTo>
                <a:lnTo>
                  <a:pt x="17" y="45"/>
                </a:lnTo>
                <a:lnTo>
                  <a:pt x="10" y="35"/>
                </a:lnTo>
                <a:lnTo>
                  <a:pt x="3" y="25"/>
                </a:lnTo>
                <a:lnTo>
                  <a:pt x="0" y="13"/>
                </a:lnTo>
                <a:lnTo>
                  <a:pt x="2" y="1"/>
                </a:lnTo>
                <a:lnTo>
                  <a:pt x="2" y="0"/>
                </a:lnTo>
                <a:close/>
              </a:path>
            </a:pathLst>
          </a:custGeom>
          <a:grpFill/>
          <a:ln w="0">
            <a:noFill/>
            <a:prstDash val="solid"/>
            <a:round/>
            <a:headEnd/>
            <a:tailEnd/>
          </a:ln>
        </xdr:spPr>
      </xdr:sp>
      <xdr:sp macro="" textlink="">
        <xdr:nvSpPr>
          <xdr:cNvPr id="102" name="Freeform 99">
            <a:extLst>
              <a:ext uri="{FF2B5EF4-FFF2-40B4-BE49-F238E27FC236}">
                <a16:creationId xmlns:a16="http://schemas.microsoft.com/office/drawing/2014/main" id="{00000000-0008-0000-0000-000066000000}"/>
              </a:ext>
            </a:extLst>
          </xdr:cNvPr>
          <xdr:cNvSpPr>
            <a:spLocks/>
          </xdr:cNvSpPr>
        </xdr:nvSpPr>
        <xdr:spPr bwMode="auto">
          <a:xfrm>
            <a:off x="673" y="302"/>
            <a:ext cx="5" cy="6"/>
          </a:xfrm>
          <a:custGeom>
            <a:avLst/>
            <a:gdLst>
              <a:gd name="T0" fmla="*/ 3 w 38"/>
              <a:gd name="T1" fmla="*/ 0 h 48"/>
              <a:gd name="T2" fmla="*/ 4 w 38"/>
              <a:gd name="T3" fmla="*/ 0 h 48"/>
              <a:gd name="T4" fmla="*/ 19 w 38"/>
              <a:gd name="T5" fmla="*/ 6 h 48"/>
              <a:gd name="T6" fmla="*/ 31 w 38"/>
              <a:gd name="T7" fmla="*/ 19 h 48"/>
              <a:gd name="T8" fmla="*/ 33 w 38"/>
              <a:gd name="T9" fmla="*/ 25 h 48"/>
              <a:gd name="T10" fmla="*/ 37 w 38"/>
              <a:gd name="T11" fmla="*/ 29 h 48"/>
              <a:gd name="T12" fmla="*/ 38 w 38"/>
              <a:gd name="T13" fmla="*/ 35 h 48"/>
              <a:gd name="T14" fmla="*/ 38 w 38"/>
              <a:gd name="T15" fmla="*/ 38 h 48"/>
              <a:gd name="T16" fmla="*/ 38 w 38"/>
              <a:gd name="T17" fmla="*/ 40 h 48"/>
              <a:gd name="T18" fmla="*/ 37 w 38"/>
              <a:gd name="T19" fmla="*/ 41 h 48"/>
              <a:gd name="T20" fmla="*/ 37 w 38"/>
              <a:gd name="T21" fmla="*/ 44 h 48"/>
              <a:gd name="T22" fmla="*/ 35 w 38"/>
              <a:gd name="T23" fmla="*/ 46 h 48"/>
              <a:gd name="T24" fmla="*/ 34 w 38"/>
              <a:gd name="T25" fmla="*/ 48 h 48"/>
              <a:gd name="T26" fmla="*/ 35 w 38"/>
              <a:gd name="T27" fmla="*/ 36 h 48"/>
              <a:gd name="T28" fmla="*/ 31 w 38"/>
              <a:gd name="T29" fmla="*/ 25 h 48"/>
              <a:gd name="T30" fmla="*/ 24 w 38"/>
              <a:gd name="T31" fmla="*/ 16 h 48"/>
              <a:gd name="T32" fmla="*/ 15 w 38"/>
              <a:gd name="T33" fmla="*/ 8 h 48"/>
              <a:gd name="T34" fmla="*/ 4 w 38"/>
              <a:gd name="T35" fmla="*/ 3 h 48"/>
              <a:gd name="T36" fmla="*/ 3 w 38"/>
              <a:gd name="T37" fmla="*/ 10 h 48"/>
              <a:gd name="T38" fmla="*/ 2 w 38"/>
              <a:gd name="T39" fmla="*/ 17 h 48"/>
              <a:gd name="T40" fmla="*/ 3 w 38"/>
              <a:gd name="T41" fmla="*/ 22 h 48"/>
              <a:gd name="T42" fmla="*/ 3 w 38"/>
              <a:gd name="T43" fmla="*/ 23 h 48"/>
              <a:gd name="T44" fmla="*/ 4 w 38"/>
              <a:gd name="T45" fmla="*/ 31 h 48"/>
              <a:gd name="T46" fmla="*/ 7 w 38"/>
              <a:gd name="T47" fmla="*/ 37 h 48"/>
              <a:gd name="T48" fmla="*/ 12 w 38"/>
              <a:gd name="T49" fmla="*/ 43 h 48"/>
              <a:gd name="T50" fmla="*/ 5 w 38"/>
              <a:gd name="T51" fmla="*/ 38 h 48"/>
              <a:gd name="T52" fmla="*/ 2 w 38"/>
              <a:gd name="T53" fmla="*/ 32 h 48"/>
              <a:gd name="T54" fmla="*/ 1 w 38"/>
              <a:gd name="T55" fmla="*/ 23 h 48"/>
              <a:gd name="T56" fmla="*/ 0 w 38"/>
              <a:gd name="T57" fmla="*/ 23 h 48"/>
              <a:gd name="T58" fmla="*/ 0 w 38"/>
              <a:gd name="T59" fmla="*/ 11 h 48"/>
              <a:gd name="T60" fmla="*/ 2 w 38"/>
              <a:gd name="T61" fmla="*/ 1 h 48"/>
              <a:gd name="T62" fmla="*/ 3 w 38"/>
              <a:gd name="T6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8" h="48">
                <a:moveTo>
                  <a:pt x="3" y="0"/>
                </a:moveTo>
                <a:lnTo>
                  <a:pt x="4" y="0"/>
                </a:lnTo>
                <a:lnTo>
                  <a:pt x="19" y="6"/>
                </a:lnTo>
                <a:lnTo>
                  <a:pt x="31" y="19"/>
                </a:lnTo>
                <a:lnTo>
                  <a:pt x="33" y="25"/>
                </a:lnTo>
                <a:lnTo>
                  <a:pt x="37" y="29"/>
                </a:lnTo>
                <a:lnTo>
                  <a:pt x="38" y="35"/>
                </a:lnTo>
                <a:lnTo>
                  <a:pt x="38" y="38"/>
                </a:lnTo>
                <a:lnTo>
                  <a:pt x="38" y="40"/>
                </a:lnTo>
                <a:lnTo>
                  <a:pt x="37" y="41"/>
                </a:lnTo>
                <a:lnTo>
                  <a:pt x="37" y="44"/>
                </a:lnTo>
                <a:lnTo>
                  <a:pt x="35" y="46"/>
                </a:lnTo>
                <a:lnTo>
                  <a:pt x="34" y="48"/>
                </a:lnTo>
                <a:lnTo>
                  <a:pt x="35" y="36"/>
                </a:lnTo>
                <a:lnTo>
                  <a:pt x="31" y="25"/>
                </a:lnTo>
                <a:lnTo>
                  <a:pt x="24" y="16"/>
                </a:lnTo>
                <a:lnTo>
                  <a:pt x="15" y="8"/>
                </a:lnTo>
                <a:lnTo>
                  <a:pt x="4" y="3"/>
                </a:lnTo>
                <a:lnTo>
                  <a:pt x="3" y="10"/>
                </a:lnTo>
                <a:lnTo>
                  <a:pt x="2" y="17"/>
                </a:lnTo>
                <a:lnTo>
                  <a:pt x="3" y="22"/>
                </a:lnTo>
                <a:lnTo>
                  <a:pt x="3" y="23"/>
                </a:lnTo>
                <a:lnTo>
                  <a:pt x="4" y="31"/>
                </a:lnTo>
                <a:lnTo>
                  <a:pt x="7" y="37"/>
                </a:lnTo>
                <a:lnTo>
                  <a:pt x="12" y="43"/>
                </a:lnTo>
                <a:lnTo>
                  <a:pt x="5" y="38"/>
                </a:lnTo>
                <a:lnTo>
                  <a:pt x="2" y="32"/>
                </a:lnTo>
                <a:lnTo>
                  <a:pt x="1" y="23"/>
                </a:lnTo>
                <a:lnTo>
                  <a:pt x="0" y="23"/>
                </a:lnTo>
                <a:lnTo>
                  <a:pt x="0" y="11"/>
                </a:lnTo>
                <a:lnTo>
                  <a:pt x="2" y="1"/>
                </a:lnTo>
                <a:lnTo>
                  <a:pt x="3" y="0"/>
                </a:lnTo>
                <a:close/>
              </a:path>
            </a:pathLst>
          </a:custGeom>
          <a:grpFill/>
          <a:ln w="0">
            <a:noFill/>
            <a:prstDash val="solid"/>
            <a:round/>
            <a:headEnd/>
            <a:tailEnd/>
          </a:ln>
        </xdr:spPr>
      </xdr:sp>
      <xdr:sp macro="" textlink="">
        <xdr:nvSpPr>
          <xdr:cNvPr id="103" name="Freeform 100">
            <a:extLst>
              <a:ext uri="{FF2B5EF4-FFF2-40B4-BE49-F238E27FC236}">
                <a16:creationId xmlns:a16="http://schemas.microsoft.com/office/drawing/2014/main" id="{00000000-0008-0000-0000-000067000000}"/>
              </a:ext>
            </a:extLst>
          </xdr:cNvPr>
          <xdr:cNvSpPr>
            <a:spLocks/>
          </xdr:cNvSpPr>
        </xdr:nvSpPr>
        <xdr:spPr bwMode="auto">
          <a:xfrm>
            <a:off x="677" y="298"/>
            <a:ext cx="5" cy="7"/>
          </a:xfrm>
          <a:custGeom>
            <a:avLst/>
            <a:gdLst>
              <a:gd name="T0" fmla="*/ 16 w 35"/>
              <a:gd name="T1" fmla="*/ 0 h 53"/>
              <a:gd name="T2" fmla="*/ 18 w 35"/>
              <a:gd name="T3" fmla="*/ 2 h 53"/>
              <a:gd name="T4" fmla="*/ 20 w 35"/>
              <a:gd name="T5" fmla="*/ 6 h 53"/>
              <a:gd name="T6" fmla="*/ 22 w 35"/>
              <a:gd name="T7" fmla="*/ 10 h 53"/>
              <a:gd name="T8" fmla="*/ 26 w 35"/>
              <a:gd name="T9" fmla="*/ 13 h 53"/>
              <a:gd name="T10" fmla="*/ 26 w 35"/>
              <a:gd name="T11" fmla="*/ 13 h 53"/>
              <a:gd name="T12" fmla="*/ 26 w 35"/>
              <a:gd name="T13" fmla="*/ 15 h 53"/>
              <a:gd name="T14" fmla="*/ 27 w 35"/>
              <a:gd name="T15" fmla="*/ 16 h 53"/>
              <a:gd name="T16" fmla="*/ 28 w 35"/>
              <a:gd name="T17" fmla="*/ 18 h 53"/>
              <a:gd name="T18" fmla="*/ 29 w 35"/>
              <a:gd name="T19" fmla="*/ 19 h 53"/>
              <a:gd name="T20" fmla="*/ 29 w 35"/>
              <a:gd name="T21" fmla="*/ 19 h 53"/>
              <a:gd name="T22" fmla="*/ 30 w 35"/>
              <a:gd name="T23" fmla="*/ 21 h 53"/>
              <a:gd name="T24" fmla="*/ 32 w 35"/>
              <a:gd name="T25" fmla="*/ 27 h 53"/>
              <a:gd name="T26" fmla="*/ 34 w 35"/>
              <a:gd name="T27" fmla="*/ 32 h 53"/>
              <a:gd name="T28" fmla="*/ 35 w 35"/>
              <a:gd name="T29" fmla="*/ 37 h 53"/>
              <a:gd name="T30" fmla="*/ 34 w 35"/>
              <a:gd name="T31" fmla="*/ 41 h 53"/>
              <a:gd name="T32" fmla="*/ 34 w 35"/>
              <a:gd name="T33" fmla="*/ 37 h 53"/>
              <a:gd name="T34" fmla="*/ 33 w 35"/>
              <a:gd name="T35" fmla="*/ 34 h 53"/>
              <a:gd name="T36" fmla="*/ 31 w 35"/>
              <a:gd name="T37" fmla="*/ 29 h 53"/>
              <a:gd name="T38" fmla="*/ 29 w 35"/>
              <a:gd name="T39" fmla="*/ 26 h 53"/>
              <a:gd name="T40" fmla="*/ 28 w 35"/>
              <a:gd name="T41" fmla="*/ 23 h 53"/>
              <a:gd name="T42" fmla="*/ 27 w 35"/>
              <a:gd name="T43" fmla="*/ 20 h 53"/>
              <a:gd name="T44" fmla="*/ 22 w 35"/>
              <a:gd name="T45" fmla="*/ 15 h 53"/>
              <a:gd name="T46" fmla="*/ 19 w 35"/>
              <a:gd name="T47" fmla="*/ 10 h 53"/>
              <a:gd name="T48" fmla="*/ 17 w 35"/>
              <a:gd name="T49" fmla="*/ 7 h 53"/>
              <a:gd name="T50" fmla="*/ 15 w 35"/>
              <a:gd name="T51" fmla="*/ 12 h 53"/>
              <a:gd name="T52" fmla="*/ 10 w 35"/>
              <a:gd name="T53" fmla="*/ 19 h 53"/>
              <a:gd name="T54" fmla="*/ 5 w 35"/>
              <a:gd name="T55" fmla="*/ 32 h 53"/>
              <a:gd name="T56" fmla="*/ 2 w 35"/>
              <a:gd name="T57" fmla="*/ 43 h 53"/>
              <a:gd name="T58" fmla="*/ 3 w 35"/>
              <a:gd name="T59" fmla="*/ 47 h 53"/>
              <a:gd name="T60" fmla="*/ 5 w 35"/>
              <a:gd name="T61" fmla="*/ 51 h 53"/>
              <a:gd name="T62" fmla="*/ 3 w 35"/>
              <a:gd name="T63" fmla="*/ 53 h 53"/>
              <a:gd name="T64" fmla="*/ 1 w 35"/>
              <a:gd name="T65" fmla="*/ 47 h 53"/>
              <a:gd name="T66" fmla="*/ 0 w 35"/>
              <a:gd name="T67" fmla="*/ 43 h 53"/>
              <a:gd name="T68" fmla="*/ 2 w 35"/>
              <a:gd name="T69" fmla="*/ 30 h 53"/>
              <a:gd name="T70" fmla="*/ 8 w 35"/>
              <a:gd name="T71" fmla="*/ 18 h 53"/>
              <a:gd name="T72" fmla="*/ 10 w 35"/>
              <a:gd name="T73" fmla="*/ 15 h 53"/>
              <a:gd name="T74" fmla="*/ 13 w 35"/>
              <a:gd name="T75" fmla="*/ 10 h 53"/>
              <a:gd name="T76" fmla="*/ 15 w 35"/>
              <a:gd name="T77" fmla="*/ 6 h 53"/>
              <a:gd name="T78" fmla="*/ 16 w 35"/>
              <a:gd name="T79" fmla="*/ 1 h 53"/>
              <a:gd name="T80" fmla="*/ 16 w 35"/>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5" h="53">
                <a:moveTo>
                  <a:pt x="16" y="0"/>
                </a:moveTo>
                <a:lnTo>
                  <a:pt x="18" y="2"/>
                </a:lnTo>
                <a:lnTo>
                  <a:pt x="20" y="6"/>
                </a:lnTo>
                <a:lnTo>
                  <a:pt x="22" y="10"/>
                </a:lnTo>
                <a:lnTo>
                  <a:pt x="26" y="13"/>
                </a:lnTo>
                <a:lnTo>
                  <a:pt x="26" y="13"/>
                </a:lnTo>
                <a:lnTo>
                  <a:pt x="26" y="15"/>
                </a:lnTo>
                <a:lnTo>
                  <a:pt x="27" y="16"/>
                </a:lnTo>
                <a:lnTo>
                  <a:pt x="28" y="18"/>
                </a:lnTo>
                <a:lnTo>
                  <a:pt x="29" y="19"/>
                </a:lnTo>
                <a:lnTo>
                  <a:pt x="29" y="19"/>
                </a:lnTo>
                <a:lnTo>
                  <a:pt x="30" y="21"/>
                </a:lnTo>
                <a:lnTo>
                  <a:pt x="32" y="27"/>
                </a:lnTo>
                <a:lnTo>
                  <a:pt x="34" y="32"/>
                </a:lnTo>
                <a:lnTo>
                  <a:pt x="35" y="37"/>
                </a:lnTo>
                <a:lnTo>
                  <a:pt x="34" y="41"/>
                </a:lnTo>
                <a:lnTo>
                  <a:pt x="34" y="37"/>
                </a:lnTo>
                <a:lnTo>
                  <a:pt x="33" y="34"/>
                </a:lnTo>
                <a:lnTo>
                  <a:pt x="31" y="29"/>
                </a:lnTo>
                <a:lnTo>
                  <a:pt x="29" y="26"/>
                </a:lnTo>
                <a:lnTo>
                  <a:pt x="28" y="23"/>
                </a:lnTo>
                <a:lnTo>
                  <a:pt x="27" y="20"/>
                </a:lnTo>
                <a:lnTo>
                  <a:pt x="22" y="15"/>
                </a:lnTo>
                <a:lnTo>
                  <a:pt x="19" y="10"/>
                </a:lnTo>
                <a:lnTo>
                  <a:pt x="17" y="7"/>
                </a:lnTo>
                <a:lnTo>
                  <a:pt x="15" y="12"/>
                </a:lnTo>
                <a:lnTo>
                  <a:pt x="10" y="19"/>
                </a:lnTo>
                <a:lnTo>
                  <a:pt x="5" y="32"/>
                </a:lnTo>
                <a:lnTo>
                  <a:pt x="2" y="43"/>
                </a:lnTo>
                <a:lnTo>
                  <a:pt x="3" y="47"/>
                </a:lnTo>
                <a:lnTo>
                  <a:pt x="5" y="51"/>
                </a:lnTo>
                <a:lnTo>
                  <a:pt x="3" y="53"/>
                </a:lnTo>
                <a:lnTo>
                  <a:pt x="1" y="47"/>
                </a:lnTo>
                <a:lnTo>
                  <a:pt x="0" y="43"/>
                </a:lnTo>
                <a:lnTo>
                  <a:pt x="2" y="30"/>
                </a:lnTo>
                <a:lnTo>
                  <a:pt x="8" y="18"/>
                </a:lnTo>
                <a:lnTo>
                  <a:pt x="10" y="15"/>
                </a:lnTo>
                <a:lnTo>
                  <a:pt x="13" y="10"/>
                </a:lnTo>
                <a:lnTo>
                  <a:pt x="15" y="6"/>
                </a:lnTo>
                <a:lnTo>
                  <a:pt x="16" y="1"/>
                </a:lnTo>
                <a:lnTo>
                  <a:pt x="16" y="0"/>
                </a:lnTo>
                <a:close/>
              </a:path>
            </a:pathLst>
          </a:custGeom>
          <a:grpFill/>
          <a:ln w="0">
            <a:noFill/>
            <a:prstDash val="solid"/>
            <a:round/>
            <a:headEnd/>
            <a:tailEnd/>
          </a:ln>
        </xdr:spPr>
      </xdr:sp>
      <xdr:sp macro="" textlink="">
        <xdr:nvSpPr>
          <xdr:cNvPr id="104" name="Freeform 101">
            <a:extLst>
              <a:ext uri="{FF2B5EF4-FFF2-40B4-BE49-F238E27FC236}">
                <a16:creationId xmlns:a16="http://schemas.microsoft.com/office/drawing/2014/main" id="{00000000-0008-0000-0000-000068000000}"/>
              </a:ext>
            </a:extLst>
          </xdr:cNvPr>
          <xdr:cNvSpPr>
            <a:spLocks/>
          </xdr:cNvSpPr>
        </xdr:nvSpPr>
        <xdr:spPr bwMode="auto">
          <a:xfrm>
            <a:off x="679" y="294"/>
            <a:ext cx="6" cy="8"/>
          </a:xfrm>
          <a:custGeom>
            <a:avLst/>
            <a:gdLst>
              <a:gd name="T0" fmla="*/ 11 w 40"/>
              <a:gd name="T1" fmla="*/ 0 h 67"/>
              <a:gd name="T2" fmla="*/ 11 w 40"/>
              <a:gd name="T3" fmla="*/ 1 h 67"/>
              <a:gd name="T4" fmla="*/ 12 w 40"/>
              <a:gd name="T5" fmla="*/ 2 h 67"/>
              <a:gd name="T6" fmla="*/ 13 w 40"/>
              <a:gd name="T7" fmla="*/ 3 h 67"/>
              <a:gd name="T8" fmla="*/ 15 w 40"/>
              <a:gd name="T9" fmla="*/ 6 h 67"/>
              <a:gd name="T10" fmla="*/ 16 w 40"/>
              <a:gd name="T11" fmla="*/ 8 h 67"/>
              <a:gd name="T12" fmla="*/ 17 w 40"/>
              <a:gd name="T13" fmla="*/ 10 h 67"/>
              <a:gd name="T14" fmla="*/ 18 w 40"/>
              <a:gd name="T15" fmla="*/ 11 h 67"/>
              <a:gd name="T16" fmla="*/ 18 w 40"/>
              <a:gd name="T17" fmla="*/ 11 h 67"/>
              <a:gd name="T18" fmla="*/ 27 w 40"/>
              <a:gd name="T19" fmla="*/ 24 h 67"/>
              <a:gd name="T20" fmla="*/ 35 w 40"/>
              <a:gd name="T21" fmla="*/ 37 h 67"/>
              <a:gd name="T22" fmla="*/ 39 w 40"/>
              <a:gd name="T23" fmla="*/ 52 h 67"/>
              <a:gd name="T24" fmla="*/ 40 w 40"/>
              <a:gd name="T25" fmla="*/ 67 h 67"/>
              <a:gd name="T26" fmla="*/ 39 w 40"/>
              <a:gd name="T27" fmla="*/ 66 h 67"/>
              <a:gd name="T28" fmla="*/ 38 w 40"/>
              <a:gd name="T29" fmla="*/ 64 h 67"/>
              <a:gd name="T30" fmla="*/ 36 w 40"/>
              <a:gd name="T31" fmla="*/ 63 h 67"/>
              <a:gd name="T32" fmla="*/ 33 w 40"/>
              <a:gd name="T33" fmla="*/ 62 h 67"/>
              <a:gd name="T34" fmla="*/ 32 w 40"/>
              <a:gd name="T35" fmla="*/ 61 h 67"/>
              <a:gd name="T36" fmla="*/ 32 w 40"/>
              <a:gd name="T37" fmla="*/ 60 h 67"/>
              <a:gd name="T38" fmla="*/ 32 w 40"/>
              <a:gd name="T39" fmla="*/ 47 h 67"/>
              <a:gd name="T40" fmla="*/ 29 w 40"/>
              <a:gd name="T41" fmla="*/ 35 h 67"/>
              <a:gd name="T42" fmla="*/ 23 w 40"/>
              <a:gd name="T43" fmla="*/ 24 h 67"/>
              <a:gd name="T44" fmla="*/ 16 w 40"/>
              <a:gd name="T45" fmla="*/ 14 h 67"/>
              <a:gd name="T46" fmla="*/ 16 w 40"/>
              <a:gd name="T47" fmla="*/ 12 h 67"/>
              <a:gd name="T48" fmla="*/ 15 w 40"/>
              <a:gd name="T49" fmla="*/ 11 h 67"/>
              <a:gd name="T50" fmla="*/ 14 w 40"/>
              <a:gd name="T51" fmla="*/ 10 h 67"/>
              <a:gd name="T52" fmla="*/ 13 w 40"/>
              <a:gd name="T53" fmla="*/ 8 h 67"/>
              <a:gd name="T54" fmla="*/ 12 w 40"/>
              <a:gd name="T55" fmla="*/ 7 h 67"/>
              <a:gd name="T56" fmla="*/ 11 w 40"/>
              <a:gd name="T57" fmla="*/ 10 h 67"/>
              <a:gd name="T58" fmla="*/ 10 w 40"/>
              <a:gd name="T59" fmla="*/ 14 h 67"/>
              <a:gd name="T60" fmla="*/ 6 w 40"/>
              <a:gd name="T61" fmla="*/ 23 h 67"/>
              <a:gd name="T62" fmla="*/ 3 w 40"/>
              <a:gd name="T63" fmla="*/ 33 h 67"/>
              <a:gd name="T64" fmla="*/ 4 w 40"/>
              <a:gd name="T65" fmla="*/ 38 h 67"/>
              <a:gd name="T66" fmla="*/ 4 w 40"/>
              <a:gd name="T67" fmla="*/ 44 h 67"/>
              <a:gd name="T68" fmla="*/ 4 w 40"/>
              <a:gd name="T69" fmla="*/ 50 h 67"/>
              <a:gd name="T70" fmla="*/ 2 w 40"/>
              <a:gd name="T71" fmla="*/ 49 h 67"/>
              <a:gd name="T72" fmla="*/ 1 w 40"/>
              <a:gd name="T73" fmla="*/ 46 h 67"/>
              <a:gd name="T74" fmla="*/ 0 w 40"/>
              <a:gd name="T75" fmla="*/ 44 h 67"/>
              <a:gd name="T76" fmla="*/ 0 w 40"/>
              <a:gd name="T77" fmla="*/ 41 h 67"/>
              <a:gd name="T78" fmla="*/ 0 w 40"/>
              <a:gd name="T79" fmla="*/ 38 h 67"/>
              <a:gd name="T80" fmla="*/ 0 w 40"/>
              <a:gd name="T81" fmla="*/ 36 h 67"/>
              <a:gd name="T82" fmla="*/ 2 w 40"/>
              <a:gd name="T83" fmla="*/ 24 h 67"/>
              <a:gd name="T84" fmla="*/ 7 w 40"/>
              <a:gd name="T85" fmla="*/ 12 h 67"/>
              <a:gd name="T86" fmla="*/ 8 w 40"/>
              <a:gd name="T87" fmla="*/ 9 h 67"/>
              <a:gd name="T88" fmla="*/ 10 w 40"/>
              <a:gd name="T89" fmla="*/ 6 h 67"/>
              <a:gd name="T90" fmla="*/ 10 w 40"/>
              <a:gd name="T91" fmla="*/ 3 h 67"/>
              <a:gd name="T92" fmla="*/ 11 w 40"/>
              <a:gd name="T9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0" h="67">
                <a:moveTo>
                  <a:pt x="11" y="0"/>
                </a:moveTo>
                <a:lnTo>
                  <a:pt x="11" y="1"/>
                </a:lnTo>
                <a:lnTo>
                  <a:pt x="12" y="2"/>
                </a:lnTo>
                <a:lnTo>
                  <a:pt x="13" y="3"/>
                </a:lnTo>
                <a:lnTo>
                  <a:pt x="15" y="6"/>
                </a:lnTo>
                <a:lnTo>
                  <a:pt x="16" y="8"/>
                </a:lnTo>
                <a:lnTo>
                  <a:pt x="17" y="10"/>
                </a:lnTo>
                <a:lnTo>
                  <a:pt x="18" y="11"/>
                </a:lnTo>
                <a:lnTo>
                  <a:pt x="18" y="11"/>
                </a:lnTo>
                <a:lnTo>
                  <a:pt x="27" y="24"/>
                </a:lnTo>
                <a:lnTo>
                  <a:pt x="35" y="37"/>
                </a:lnTo>
                <a:lnTo>
                  <a:pt x="39" y="52"/>
                </a:lnTo>
                <a:lnTo>
                  <a:pt x="40" y="67"/>
                </a:lnTo>
                <a:lnTo>
                  <a:pt x="39" y="66"/>
                </a:lnTo>
                <a:lnTo>
                  <a:pt x="38" y="64"/>
                </a:lnTo>
                <a:lnTo>
                  <a:pt x="36" y="63"/>
                </a:lnTo>
                <a:lnTo>
                  <a:pt x="33" y="62"/>
                </a:lnTo>
                <a:lnTo>
                  <a:pt x="32" y="61"/>
                </a:lnTo>
                <a:lnTo>
                  <a:pt x="32" y="60"/>
                </a:lnTo>
                <a:lnTo>
                  <a:pt x="32" y="47"/>
                </a:lnTo>
                <a:lnTo>
                  <a:pt x="29" y="35"/>
                </a:lnTo>
                <a:lnTo>
                  <a:pt x="23" y="24"/>
                </a:lnTo>
                <a:lnTo>
                  <a:pt x="16" y="14"/>
                </a:lnTo>
                <a:lnTo>
                  <a:pt x="16" y="12"/>
                </a:lnTo>
                <a:lnTo>
                  <a:pt x="15" y="11"/>
                </a:lnTo>
                <a:lnTo>
                  <a:pt x="14" y="10"/>
                </a:lnTo>
                <a:lnTo>
                  <a:pt x="13" y="8"/>
                </a:lnTo>
                <a:lnTo>
                  <a:pt x="12" y="7"/>
                </a:lnTo>
                <a:lnTo>
                  <a:pt x="11" y="10"/>
                </a:lnTo>
                <a:lnTo>
                  <a:pt x="10" y="14"/>
                </a:lnTo>
                <a:lnTo>
                  <a:pt x="6" y="23"/>
                </a:lnTo>
                <a:lnTo>
                  <a:pt x="3" y="33"/>
                </a:lnTo>
                <a:lnTo>
                  <a:pt x="4" y="38"/>
                </a:lnTo>
                <a:lnTo>
                  <a:pt x="4" y="44"/>
                </a:lnTo>
                <a:lnTo>
                  <a:pt x="4" y="50"/>
                </a:lnTo>
                <a:lnTo>
                  <a:pt x="2" y="49"/>
                </a:lnTo>
                <a:lnTo>
                  <a:pt x="1" y="46"/>
                </a:lnTo>
                <a:lnTo>
                  <a:pt x="0" y="44"/>
                </a:lnTo>
                <a:lnTo>
                  <a:pt x="0" y="41"/>
                </a:lnTo>
                <a:lnTo>
                  <a:pt x="0" y="38"/>
                </a:lnTo>
                <a:lnTo>
                  <a:pt x="0" y="36"/>
                </a:lnTo>
                <a:lnTo>
                  <a:pt x="2" y="24"/>
                </a:lnTo>
                <a:lnTo>
                  <a:pt x="7" y="12"/>
                </a:lnTo>
                <a:lnTo>
                  <a:pt x="8" y="9"/>
                </a:lnTo>
                <a:lnTo>
                  <a:pt x="10" y="6"/>
                </a:lnTo>
                <a:lnTo>
                  <a:pt x="10" y="3"/>
                </a:lnTo>
                <a:lnTo>
                  <a:pt x="11" y="0"/>
                </a:lnTo>
                <a:close/>
              </a:path>
            </a:pathLst>
          </a:custGeom>
          <a:grpFill/>
          <a:ln w="0">
            <a:noFill/>
            <a:prstDash val="solid"/>
            <a:round/>
            <a:headEnd/>
            <a:tailEnd/>
          </a:ln>
        </xdr:spPr>
      </xdr:sp>
      <xdr:sp macro="" textlink="">
        <xdr:nvSpPr>
          <xdr:cNvPr id="105" name="Freeform 102">
            <a:extLst>
              <a:ext uri="{FF2B5EF4-FFF2-40B4-BE49-F238E27FC236}">
                <a16:creationId xmlns:a16="http://schemas.microsoft.com/office/drawing/2014/main" id="{00000000-0008-0000-0000-000069000000}"/>
              </a:ext>
            </a:extLst>
          </xdr:cNvPr>
          <xdr:cNvSpPr>
            <a:spLocks/>
          </xdr:cNvSpPr>
        </xdr:nvSpPr>
        <xdr:spPr bwMode="auto">
          <a:xfrm>
            <a:off x="684" y="294"/>
            <a:ext cx="6" cy="7"/>
          </a:xfrm>
          <a:custGeom>
            <a:avLst/>
            <a:gdLst>
              <a:gd name="T0" fmla="*/ 17 w 36"/>
              <a:gd name="T1" fmla="*/ 0 h 53"/>
              <a:gd name="T2" fmla="*/ 17 w 36"/>
              <a:gd name="T3" fmla="*/ 2 h 53"/>
              <a:gd name="T4" fmla="*/ 19 w 36"/>
              <a:gd name="T5" fmla="*/ 5 h 53"/>
              <a:gd name="T6" fmla="*/ 21 w 36"/>
              <a:gd name="T7" fmla="*/ 9 h 53"/>
              <a:gd name="T8" fmla="*/ 23 w 36"/>
              <a:gd name="T9" fmla="*/ 11 h 53"/>
              <a:gd name="T10" fmla="*/ 25 w 36"/>
              <a:gd name="T11" fmla="*/ 13 h 53"/>
              <a:gd name="T12" fmla="*/ 32 w 36"/>
              <a:gd name="T13" fmla="*/ 24 h 53"/>
              <a:gd name="T14" fmla="*/ 35 w 36"/>
              <a:gd name="T15" fmla="*/ 36 h 53"/>
              <a:gd name="T16" fmla="*/ 36 w 36"/>
              <a:gd name="T17" fmla="*/ 41 h 53"/>
              <a:gd name="T18" fmla="*/ 35 w 36"/>
              <a:gd name="T19" fmla="*/ 47 h 53"/>
              <a:gd name="T20" fmla="*/ 35 w 36"/>
              <a:gd name="T21" fmla="*/ 53 h 53"/>
              <a:gd name="T22" fmla="*/ 33 w 36"/>
              <a:gd name="T23" fmla="*/ 50 h 53"/>
              <a:gd name="T24" fmla="*/ 31 w 36"/>
              <a:gd name="T25" fmla="*/ 48 h 53"/>
              <a:gd name="T26" fmla="*/ 29 w 36"/>
              <a:gd name="T27" fmla="*/ 46 h 53"/>
              <a:gd name="T28" fmla="*/ 31 w 36"/>
              <a:gd name="T29" fmla="*/ 39 h 53"/>
              <a:gd name="T30" fmla="*/ 29 w 36"/>
              <a:gd name="T31" fmla="*/ 31 h 53"/>
              <a:gd name="T32" fmla="*/ 25 w 36"/>
              <a:gd name="T33" fmla="*/ 24 h 53"/>
              <a:gd name="T34" fmla="*/ 25 w 36"/>
              <a:gd name="T35" fmla="*/ 23 h 53"/>
              <a:gd name="T36" fmla="*/ 23 w 36"/>
              <a:gd name="T37" fmla="*/ 21 h 53"/>
              <a:gd name="T38" fmla="*/ 22 w 36"/>
              <a:gd name="T39" fmla="*/ 19 h 53"/>
              <a:gd name="T40" fmla="*/ 20 w 36"/>
              <a:gd name="T41" fmla="*/ 17 h 53"/>
              <a:gd name="T42" fmla="*/ 18 w 36"/>
              <a:gd name="T43" fmla="*/ 13 h 53"/>
              <a:gd name="T44" fmla="*/ 17 w 36"/>
              <a:gd name="T45" fmla="*/ 11 h 53"/>
              <a:gd name="T46" fmla="*/ 16 w 36"/>
              <a:gd name="T47" fmla="*/ 10 h 53"/>
              <a:gd name="T48" fmla="*/ 16 w 36"/>
              <a:gd name="T49" fmla="*/ 9 h 53"/>
              <a:gd name="T50" fmla="*/ 12 w 36"/>
              <a:gd name="T51" fmla="*/ 11 h 53"/>
              <a:gd name="T52" fmla="*/ 10 w 36"/>
              <a:gd name="T53" fmla="*/ 14 h 53"/>
              <a:gd name="T54" fmla="*/ 8 w 36"/>
              <a:gd name="T55" fmla="*/ 18 h 53"/>
              <a:gd name="T56" fmla="*/ 7 w 36"/>
              <a:gd name="T57" fmla="*/ 22 h 53"/>
              <a:gd name="T58" fmla="*/ 5 w 36"/>
              <a:gd name="T59" fmla="*/ 27 h 53"/>
              <a:gd name="T60" fmla="*/ 4 w 36"/>
              <a:gd name="T61" fmla="*/ 36 h 53"/>
              <a:gd name="T62" fmla="*/ 4 w 36"/>
              <a:gd name="T63" fmla="*/ 44 h 53"/>
              <a:gd name="T64" fmla="*/ 1 w 36"/>
              <a:gd name="T65" fmla="*/ 52 h 53"/>
              <a:gd name="T66" fmla="*/ 0 w 36"/>
              <a:gd name="T67" fmla="*/ 37 h 53"/>
              <a:gd name="T68" fmla="*/ 4 w 36"/>
              <a:gd name="T69" fmla="*/ 23 h 53"/>
              <a:gd name="T70" fmla="*/ 6 w 36"/>
              <a:gd name="T71" fmla="*/ 17 h 53"/>
              <a:gd name="T72" fmla="*/ 10 w 36"/>
              <a:gd name="T73" fmla="*/ 10 h 53"/>
              <a:gd name="T74" fmla="*/ 11 w 36"/>
              <a:gd name="T75" fmla="*/ 7 h 53"/>
              <a:gd name="T76" fmla="*/ 14 w 36"/>
              <a:gd name="T77" fmla="*/ 4 h 53"/>
              <a:gd name="T78" fmla="*/ 16 w 36"/>
              <a:gd name="T79" fmla="*/ 2 h 53"/>
              <a:gd name="T80" fmla="*/ 17 w 36"/>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6" h="53">
                <a:moveTo>
                  <a:pt x="17" y="0"/>
                </a:moveTo>
                <a:lnTo>
                  <a:pt x="17" y="2"/>
                </a:lnTo>
                <a:lnTo>
                  <a:pt x="19" y="5"/>
                </a:lnTo>
                <a:lnTo>
                  <a:pt x="21" y="9"/>
                </a:lnTo>
                <a:lnTo>
                  <a:pt x="23" y="11"/>
                </a:lnTo>
                <a:lnTo>
                  <a:pt x="25" y="13"/>
                </a:lnTo>
                <a:lnTo>
                  <a:pt x="32" y="24"/>
                </a:lnTo>
                <a:lnTo>
                  <a:pt x="35" y="36"/>
                </a:lnTo>
                <a:lnTo>
                  <a:pt x="36" y="41"/>
                </a:lnTo>
                <a:lnTo>
                  <a:pt x="35" y="47"/>
                </a:lnTo>
                <a:lnTo>
                  <a:pt x="35" y="53"/>
                </a:lnTo>
                <a:lnTo>
                  <a:pt x="33" y="50"/>
                </a:lnTo>
                <a:lnTo>
                  <a:pt x="31" y="48"/>
                </a:lnTo>
                <a:lnTo>
                  <a:pt x="29" y="46"/>
                </a:lnTo>
                <a:lnTo>
                  <a:pt x="31" y="39"/>
                </a:lnTo>
                <a:lnTo>
                  <a:pt x="29" y="31"/>
                </a:lnTo>
                <a:lnTo>
                  <a:pt x="25" y="24"/>
                </a:lnTo>
                <a:lnTo>
                  <a:pt x="25" y="23"/>
                </a:lnTo>
                <a:lnTo>
                  <a:pt x="23" y="21"/>
                </a:lnTo>
                <a:lnTo>
                  <a:pt x="22" y="19"/>
                </a:lnTo>
                <a:lnTo>
                  <a:pt x="20" y="17"/>
                </a:lnTo>
                <a:lnTo>
                  <a:pt x="18" y="13"/>
                </a:lnTo>
                <a:lnTo>
                  <a:pt x="17" y="11"/>
                </a:lnTo>
                <a:lnTo>
                  <a:pt x="16" y="10"/>
                </a:lnTo>
                <a:lnTo>
                  <a:pt x="16" y="9"/>
                </a:lnTo>
                <a:lnTo>
                  <a:pt x="12" y="11"/>
                </a:lnTo>
                <a:lnTo>
                  <a:pt x="10" y="14"/>
                </a:lnTo>
                <a:lnTo>
                  <a:pt x="8" y="18"/>
                </a:lnTo>
                <a:lnTo>
                  <a:pt x="7" y="22"/>
                </a:lnTo>
                <a:lnTo>
                  <a:pt x="5" y="27"/>
                </a:lnTo>
                <a:lnTo>
                  <a:pt x="4" y="36"/>
                </a:lnTo>
                <a:lnTo>
                  <a:pt x="4" y="44"/>
                </a:lnTo>
                <a:lnTo>
                  <a:pt x="1" y="52"/>
                </a:lnTo>
                <a:lnTo>
                  <a:pt x="0" y="37"/>
                </a:lnTo>
                <a:lnTo>
                  <a:pt x="4" y="23"/>
                </a:lnTo>
                <a:lnTo>
                  <a:pt x="6" y="17"/>
                </a:lnTo>
                <a:lnTo>
                  <a:pt x="10" y="10"/>
                </a:lnTo>
                <a:lnTo>
                  <a:pt x="11" y="7"/>
                </a:lnTo>
                <a:lnTo>
                  <a:pt x="14" y="4"/>
                </a:lnTo>
                <a:lnTo>
                  <a:pt x="16" y="2"/>
                </a:lnTo>
                <a:lnTo>
                  <a:pt x="17" y="0"/>
                </a:lnTo>
                <a:close/>
              </a:path>
            </a:pathLst>
          </a:custGeom>
          <a:grpFill/>
          <a:ln w="0">
            <a:noFill/>
            <a:prstDash val="solid"/>
            <a:round/>
            <a:headEnd/>
            <a:tailEnd/>
          </a:ln>
        </xdr:spPr>
      </xdr:sp>
      <xdr:sp macro="" textlink="">
        <xdr:nvSpPr>
          <xdr:cNvPr id="106" name="Freeform 103">
            <a:extLst>
              <a:ext uri="{FF2B5EF4-FFF2-40B4-BE49-F238E27FC236}">
                <a16:creationId xmlns:a16="http://schemas.microsoft.com/office/drawing/2014/main" id="{00000000-0008-0000-0000-00006A000000}"/>
              </a:ext>
            </a:extLst>
          </xdr:cNvPr>
          <xdr:cNvSpPr>
            <a:spLocks/>
          </xdr:cNvSpPr>
        </xdr:nvSpPr>
        <xdr:spPr bwMode="auto">
          <a:xfrm>
            <a:off x="689" y="296"/>
            <a:ext cx="4" cy="7"/>
          </a:xfrm>
          <a:custGeom>
            <a:avLst/>
            <a:gdLst>
              <a:gd name="T0" fmla="*/ 4 w 34"/>
              <a:gd name="T1" fmla="*/ 0 h 56"/>
              <a:gd name="T2" fmla="*/ 7 w 34"/>
              <a:gd name="T3" fmla="*/ 4 h 56"/>
              <a:gd name="T4" fmla="*/ 11 w 34"/>
              <a:gd name="T5" fmla="*/ 9 h 56"/>
              <a:gd name="T6" fmla="*/ 16 w 34"/>
              <a:gd name="T7" fmla="*/ 12 h 56"/>
              <a:gd name="T8" fmla="*/ 19 w 34"/>
              <a:gd name="T9" fmla="*/ 16 h 56"/>
              <a:gd name="T10" fmla="*/ 22 w 34"/>
              <a:gd name="T11" fmla="*/ 19 h 56"/>
              <a:gd name="T12" fmla="*/ 25 w 34"/>
              <a:gd name="T13" fmla="*/ 22 h 56"/>
              <a:gd name="T14" fmla="*/ 28 w 34"/>
              <a:gd name="T15" fmla="*/ 27 h 56"/>
              <a:gd name="T16" fmla="*/ 32 w 34"/>
              <a:gd name="T17" fmla="*/ 37 h 56"/>
              <a:gd name="T18" fmla="*/ 34 w 34"/>
              <a:gd name="T19" fmla="*/ 49 h 56"/>
              <a:gd name="T20" fmla="*/ 34 w 34"/>
              <a:gd name="T21" fmla="*/ 51 h 56"/>
              <a:gd name="T22" fmla="*/ 34 w 34"/>
              <a:gd name="T23" fmla="*/ 53 h 56"/>
              <a:gd name="T24" fmla="*/ 33 w 34"/>
              <a:gd name="T25" fmla="*/ 54 h 56"/>
              <a:gd name="T26" fmla="*/ 33 w 34"/>
              <a:gd name="T27" fmla="*/ 55 h 56"/>
              <a:gd name="T28" fmla="*/ 32 w 34"/>
              <a:gd name="T29" fmla="*/ 55 h 56"/>
              <a:gd name="T30" fmla="*/ 31 w 34"/>
              <a:gd name="T31" fmla="*/ 56 h 56"/>
              <a:gd name="T32" fmla="*/ 30 w 34"/>
              <a:gd name="T33" fmla="*/ 56 h 56"/>
              <a:gd name="T34" fmla="*/ 29 w 34"/>
              <a:gd name="T35" fmla="*/ 56 h 56"/>
              <a:gd name="T36" fmla="*/ 30 w 34"/>
              <a:gd name="T37" fmla="*/ 49 h 56"/>
              <a:gd name="T38" fmla="*/ 28 w 34"/>
              <a:gd name="T39" fmla="*/ 42 h 56"/>
              <a:gd name="T40" fmla="*/ 25 w 34"/>
              <a:gd name="T41" fmla="*/ 35 h 56"/>
              <a:gd name="T42" fmla="*/ 22 w 34"/>
              <a:gd name="T43" fmla="*/ 28 h 56"/>
              <a:gd name="T44" fmla="*/ 19 w 34"/>
              <a:gd name="T45" fmla="*/ 22 h 56"/>
              <a:gd name="T46" fmla="*/ 18 w 34"/>
              <a:gd name="T47" fmla="*/ 20 h 56"/>
              <a:gd name="T48" fmla="*/ 17 w 34"/>
              <a:gd name="T49" fmla="*/ 18 h 56"/>
              <a:gd name="T50" fmla="*/ 15 w 34"/>
              <a:gd name="T51" fmla="*/ 16 h 56"/>
              <a:gd name="T52" fmla="*/ 13 w 34"/>
              <a:gd name="T53" fmla="*/ 13 h 56"/>
              <a:gd name="T54" fmla="*/ 10 w 34"/>
              <a:gd name="T55" fmla="*/ 11 h 56"/>
              <a:gd name="T56" fmla="*/ 8 w 34"/>
              <a:gd name="T57" fmla="*/ 10 h 56"/>
              <a:gd name="T58" fmla="*/ 7 w 34"/>
              <a:gd name="T59" fmla="*/ 10 h 56"/>
              <a:gd name="T60" fmla="*/ 5 w 34"/>
              <a:gd name="T61" fmla="*/ 11 h 56"/>
              <a:gd name="T62" fmla="*/ 4 w 34"/>
              <a:gd name="T63" fmla="*/ 12 h 56"/>
              <a:gd name="T64" fmla="*/ 4 w 34"/>
              <a:gd name="T65" fmla="*/ 14 h 56"/>
              <a:gd name="T66" fmla="*/ 4 w 34"/>
              <a:gd name="T67" fmla="*/ 17 h 56"/>
              <a:gd name="T68" fmla="*/ 3 w 34"/>
              <a:gd name="T69" fmla="*/ 19 h 56"/>
              <a:gd name="T70" fmla="*/ 3 w 34"/>
              <a:gd name="T71" fmla="*/ 21 h 56"/>
              <a:gd name="T72" fmla="*/ 2 w 34"/>
              <a:gd name="T73" fmla="*/ 19 h 56"/>
              <a:gd name="T74" fmla="*/ 2 w 34"/>
              <a:gd name="T75" fmla="*/ 17 h 56"/>
              <a:gd name="T76" fmla="*/ 1 w 34"/>
              <a:gd name="T77" fmla="*/ 14 h 56"/>
              <a:gd name="T78" fmla="*/ 1 w 34"/>
              <a:gd name="T79" fmla="*/ 12 h 56"/>
              <a:gd name="T80" fmla="*/ 0 w 34"/>
              <a:gd name="T81" fmla="*/ 11 h 56"/>
              <a:gd name="T82" fmla="*/ 2 w 34"/>
              <a:gd name="T83" fmla="*/ 5 h 56"/>
              <a:gd name="T84" fmla="*/ 4 w 34"/>
              <a:gd name="T8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4" h="56">
                <a:moveTo>
                  <a:pt x="4" y="0"/>
                </a:moveTo>
                <a:lnTo>
                  <a:pt x="7" y="4"/>
                </a:lnTo>
                <a:lnTo>
                  <a:pt x="11" y="9"/>
                </a:lnTo>
                <a:lnTo>
                  <a:pt x="16" y="12"/>
                </a:lnTo>
                <a:lnTo>
                  <a:pt x="19" y="16"/>
                </a:lnTo>
                <a:lnTo>
                  <a:pt x="22" y="19"/>
                </a:lnTo>
                <a:lnTo>
                  <a:pt x="25" y="22"/>
                </a:lnTo>
                <a:lnTo>
                  <a:pt x="28" y="27"/>
                </a:lnTo>
                <a:lnTo>
                  <a:pt x="32" y="37"/>
                </a:lnTo>
                <a:lnTo>
                  <a:pt x="34" y="49"/>
                </a:lnTo>
                <a:lnTo>
                  <a:pt x="34" y="51"/>
                </a:lnTo>
                <a:lnTo>
                  <a:pt x="34" y="53"/>
                </a:lnTo>
                <a:lnTo>
                  <a:pt x="33" y="54"/>
                </a:lnTo>
                <a:lnTo>
                  <a:pt x="33" y="55"/>
                </a:lnTo>
                <a:lnTo>
                  <a:pt x="32" y="55"/>
                </a:lnTo>
                <a:lnTo>
                  <a:pt x="31" y="56"/>
                </a:lnTo>
                <a:lnTo>
                  <a:pt x="30" y="56"/>
                </a:lnTo>
                <a:lnTo>
                  <a:pt x="29" y="56"/>
                </a:lnTo>
                <a:lnTo>
                  <a:pt x="30" y="49"/>
                </a:lnTo>
                <a:lnTo>
                  <a:pt x="28" y="42"/>
                </a:lnTo>
                <a:lnTo>
                  <a:pt x="25" y="35"/>
                </a:lnTo>
                <a:lnTo>
                  <a:pt x="22" y="28"/>
                </a:lnTo>
                <a:lnTo>
                  <a:pt x="19" y="22"/>
                </a:lnTo>
                <a:lnTo>
                  <a:pt x="18" y="20"/>
                </a:lnTo>
                <a:lnTo>
                  <a:pt x="17" y="18"/>
                </a:lnTo>
                <a:lnTo>
                  <a:pt x="15" y="16"/>
                </a:lnTo>
                <a:lnTo>
                  <a:pt x="13" y="13"/>
                </a:lnTo>
                <a:lnTo>
                  <a:pt x="10" y="11"/>
                </a:lnTo>
                <a:lnTo>
                  <a:pt x="8" y="10"/>
                </a:lnTo>
                <a:lnTo>
                  <a:pt x="7" y="10"/>
                </a:lnTo>
                <a:lnTo>
                  <a:pt x="5" y="11"/>
                </a:lnTo>
                <a:lnTo>
                  <a:pt x="4" y="12"/>
                </a:lnTo>
                <a:lnTo>
                  <a:pt x="4" y="14"/>
                </a:lnTo>
                <a:lnTo>
                  <a:pt x="4" y="17"/>
                </a:lnTo>
                <a:lnTo>
                  <a:pt x="3" y="19"/>
                </a:lnTo>
                <a:lnTo>
                  <a:pt x="3" y="21"/>
                </a:lnTo>
                <a:lnTo>
                  <a:pt x="2" y="19"/>
                </a:lnTo>
                <a:lnTo>
                  <a:pt x="2" y="17"/>
                </a:lnTo>
                <a:lnTo>
                  <a:pt x="1" y="14"/>
                </a:lnTo>
                <a:lnTo>
                  <a:pt x="1" y="12"/>
                </a:lnTo>
                <a:lnTo>
                  <a:pt x="0" y="11"/>
                </a:lnTo>
                <a:lnTo>
                  <a:pt x="2" y="5"/>
                </a:lnTo>
                <a:lnTo>
                  <a:pt x="4" y="0"/>
                </a:lnTo>
                <a:close/>
              </a:path>
            </a:pathLst>
          </a:custGeom>
          <a:grpFill/>
          <a:ln w="0">
            <a:noFill/>
            <a:prstDash val="solid"/>
            <a:round/>
            <a:headEnd/>
            <a:tailEnd/>
          </a:ln>
        </xdr:spPr>
      </xdr:sp>
      <xdr:sp macro="" textlink="">
        <xdr:nvSpPr>
          <xdr:cNvPr id="107" name="Freeform 104">
            <a:extLst>
              <a:ext uri="{FF2B5EF4-FFF2-40B4-BE49-F238E27FC236}">
                <a16:creationId xmlns:a16="http://schemas.microsoft.com/office/drawing/2014/main" id="{00000000-0008-0000-0000-00006B000000}"/>
              </a:ext>
            </a:extLst>
          </xdr:cNvPr>
          <xdr:cNvSpPr>
            <a:spLocks/>
          </xdr:cNvSpPr>
        </xdr:nvSpPr>
        <xdr:spPr bwMode="auto">
          <a:xfrm>
            <a:off x="674" y="295"/>
            <a:ext cx="5" cy="8"/>
          </a:xfrm>
          <a:custGeom>
            <a:avLst/>
            <a:gdLst>
              <a:gd name="T0" fmla="*/ 21 w 34"/>
              <a:gd name="T1" fmla="*/ 0 h 60"/>
              <a:gd name="T2" fmla="*/ 22 w 34"/>
              <a:gd name="T3" fmla="*/ 3 h 60"/>
              <a:gd name="T4" fmla="*/ 24 w 34"/>
              <a:gd name="T5" fmla="*/ 6 h 60"/>
              <a:gd name="T6" fmla="*/ 25 w 34"/>
              <a:gd name="T7" fmla="*/ 8 h 60"/>
              <a:gd name="T8" fmla="*/ 26 w 34"/>
              <a:gd name="T9" fmla="*/ 12 h 60"/>
              <a:gd name="T10" fmla="*/ 27 w 34"/>
              <a:gd name="T11" fmla="*/ 13 h 60"/>
              <a:gd name="T12" fmla="*/ 32 w 34"/>
              <a:gd name="T13" fmla="*/ 22 h 60"/>
              <a:gd name="T14" fmla="*/ 34 w 34"/>
              <a:gd name="T15" fmla="*/ 32 h 60"/>
              <a:gd name="T16" fmla="*/ 31 w 34"/>
              <a:gd name="T17" fmla="*/ 33 h 60"/>
              <a:gd name="T18" fmla="*/ 30 w 34"/>
              <a:gd name="T19" fmla="*/ 23 h 60"/>
              <a:gd name="T20" fmla="*/ 25 w 34"/>
              <a:gd name="T21" fmla="*/ 14 h 60"/>
              <a:gd name="T22" fmla="*/ 24 w 34"/>
              <a:gd name="T23" fmla="*/ 13 h 60"/>
              <a:gd name="T24" fmla="*/ 22 w 34"/>
              <a:gd name="T25" fmla="*/ 10 h 60"/>
              <a:gd name="T26" fmla="*/ 21 w 34"/>
              <a:gd name="T27" fmla="*/ 6 h 60"/>
              <a:gd name="T28" fmla="*/ 18 w 34"/>
              <a:gd name="T29" fmla="*/ 12 h 60"/>
              <a:gd name="T30" fmla="*/ 14 w 34"/>
              <a:gd name="T31" fmla="*/ 17 h 60"/>
              <a:gd name="T32" fmla="*/ 9 w 34"/>
              <a:gd name="T33" fmla="*/ 29 h 60"/>
              <a:gd name="T34" fmla="*/ 5 w 34"/>
              <a:gd name="T35" fmla="*/ 39 h 60"/>
              <a:gd name="T36" fmla="*/ 4 w 34"/>
              <a:gd name="T37" fmla="*/ 49 h 60"/>
              <a:gd name="T38" fmla="*/ 5 w 34"/>
              <a:gd name="T39" fmla="*/ 55 h 60"/>
              <a:gd name="T40" fmla="*/ 6 w 34"/>
              <a:gd name="T41" fmla="*/ 59 h 60"/>
              <a:gd name="T42" fmla="*/ 4 w 34"/>
              <a:gd name="T43" fmla="*/ 60 h 60"/>
              <a:gd name="T44" fmla="*/ 0 w 34"/>
              <a:gd name="T45" fmla="*/ 49 h 60"/>
              <a:gd name="T46" fmla="*/ 3 w 34"/>
              <a:gd name="T47" fmla="*/ 38 h 60"/>
              <a:gd name="T48" fmla="*/ 7 w 34"/>
              <a:gd name="T49" fmla="*/ 26 h 60"/>
              <a:gd name="T50" fmla="*/ 12 w 34"/>
              <a:gd name="T51" fmla="*/ 16 h 60"/>
              <a:gd name="T52" fmla="*/ 14 w 34"/>
              <a:gd name="T53" fmla="*/ 13 h 60"/>
              <a:gd name="T54" fmla="*/ 16 w 34"/>
              <a:gd name="T55" fmla="*/ 10 h 60"/>
              <a:gd name="T56" fmla="*/ 18 w 34"/>
              <a:gd name="T57" fmla="*/ 5 h 60"/>
              <a:gd name="T58" fmla="*/ 19 w 34"/>
              <a:gd name="T59" fmla="*/ 2 h 60"/>
              <a:gd name="T60" fmla="*/ 21 w 34"/>
              <a:gd name="T61" fmla="*/ 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34" h="60">
                <a:moveTo>
                  <a:pt x="21" y="0"/>
                </a:moveTo>
                <a:lnTo>
                  <a:pt x="22" y="3"/>
                </a:lnTo>
                <a:lnTo>
                  <a:pt x="24" y="6"/>
                </a:lnTo>
                <a:lnTo>
                  <a:pt x="25" y="8"/>
                </a:lnTo>
                <a:lnTo>
                  <a:pt x="26" y="12"/>
                </a:lnTo>
                <a:lnTo>
                  <a:pt x="27" y="13"/>
                </a:lnTo>
                <a:lnTo>
                  <a:pt x="32" y="22"/>
                </a:lnTo>
                <a:lnTo>
                  <a:pt x="34" y="32"/>
                </a:lnTo>
                <a:lnTo>
                  <a:pt x="31" y="33"/>
                </a:lnTo>
                <a:lnTo>
                  <a:pt x="30" y="23"/>
                </a:lnTo>
                <a:lnTo>
                  <a:pt x="25" y="14"/>
                </a:lnTo>
                <a:lnTo>
                  <a:pt x="24" y="13"/>
                </a:lnTo>
                <a:lnTo>
                  <a:pt x="22" y="10"/>
                </a:lnTo>
                <a:lnTo>
                  <a:pt x="21" y="6"/>
                </a:lnTo>
                <a:lnTo>
                  <a:pt x="18" y="12"/>
                </a:lnTo>
                <a:lnTo>
                  <a:pt x="14" y="17"/>
                </a:lnTo>
                <a:lnTo>
                  <a:pt x="9" y="29"/>
                </a:lnTo>
                <a:lnTo>
                  <a:pt x="5" y="39"/>
                </a:lnTo>
                <a:lnTo>
                  <a:pt x="4" y="49"/>
                </a:lnTo>
                <a:lnTo>
                  <a:pt x="5" y="55"/>
                </a:lnTo>
                <a:lnTo>
                  <a:pt x="6" y="59"/>
                </a:lnTo>
                <a:lnTo>
                  <a:pt x="4" y="60"/>
                </a:lnTo>
                <a:lnTo>
                  <a:pt x="0" y="49"/>
                </a:lnTo>
                <a:lnTo>
                  <a:pt x="3" y="38"/>
                </a:lnTo>
                <a:lnTo>
                  <a:pt x="7" y="26"/>
                </a:lnTo>
                <a:lnTo>
                  <a:pt x="12" y="16"/>
                </a:lnTo>
                <a:lnTo>
                  <a:pt x="14" y="13"/>
                </a:lnTo>
                <a:lnTo>
                  <a:pt x="16" y="10"/>
                </a:lnTo>
                <a:lnTo>
                  <a:pt x="18" y="5"/>
                </a:lnTo>
                <a:lnTo>
                  <a:pt x="19" y="2"/>
                </a:lnTo>
                <a:lnTo>
                  <a:pt x="21" y="0"/>
                </a:lnTo>
                <a:close/>
              </a:path>
            </a:pathLst>
          </a:custGeom>
          <a:grpFill/>
          <a:ln w="0">
            <a:noFill/>
            <a:prstDash val="solid"/>
            <a:round/>
            <a:headEnd/>
            <a:tailEnd/>
          </a:ln>
        </xdr:spPr>
      </xdr:sp>
      <xdr:sp macro="" textlink="">
        <xdr:nvSpPr>
          <xdr:cNvPr id="108" name="Freeform 105">
            <a:extLst>
              <a:ext uri="{FF2B5EF4-FFF2-40B4-BE49-F238E27FC236}">
                <a16:creationId xmlns:a16="http://schemas.microsoft.com/office/drawing/2014/main" id="{00000000-0008-0000-0000-00006C000000}"/>
              </a:ext>
            </a:extLst>
          </xdr:cNvPr>
          <xdr:cNvSpPr>
            <a:spLocks/>
          </xdr:cNvSpPr>
        </xdr:nvSpPr>
        <xdr:spPr bwMode="auto">
          <a:xfrm>
            <a:off x="677" y="292"/>
            <a:ext cx="5" cy="5"/>
          </a:xfrm>
          <a:custGeom>
            <a:avLst/>
            <a:gdLst>
              <a:gd name="T0" fmla="*/ 23 w 32"/>
              <a:gd name="T1" fmla="*/ 0 h 39"/>
              <a:gd name="T2" fmla="*/ 24 w 32"/>
              <a:gd name="T3" fmla="*/ 2 h 39"/>
              <a:gd name="T4" fmla="*/ 28 w 32"/>
              <a:gd name="T5" fmla="*/ 9 h 39"/>
              <a:gd name="T6" fmla="*/ 31 w 32"/>
              <a:gd name="T7" fmla="*/ 15 h 39"/>
              <a:gd name="T8" fmla="*/ 32 w 32"/>
              <a:gd name="T9" fmla="*/ 23 h 39"/>
              <a:gd name="T10" fmla="*/ 29 w 32"/>
              <a:gd name="T11" fmla="*/ 22 h 39"/>
              <a:gd name="T12" fmla="*/ 29 w 32"/>
              <a:gd name="T13" fmla="*/ 21 h 39"/>
              <a:gd name="T14" fmla="*/ 29 w 32"/>
              <a:gd name="T15" fmla="*/ 17 h 39"/>
              <a:gd name="T16" fmla="*/ 27 w 32"/>
              <a:gd name="T17" fmla="*/ 12 h 39"/>
              <a:gd name="T18" fmla="*/ 25 w 32"/>
              <a:gd name="T19" fmla="*/ 8 h 39"/>
              <a:gd name="T20" fmla="*/ 22 w 32"/>
              <a:gd name="T21" fmla="*/ 4 h 39"/>
              <a:gd name="T22" fmla="*/ 16 w 32"/>
              <a:gd name="T23" fmla="*/ 11 h 39"/>
              <a:gd name="T24" fmla="*/ 11 w 32"/>
              <a:gd name="T25" fmla="*/ 19 h 39"/>
              <a:gd name="T26" fmla="*/ 6 w 32"/>
              <a:gd name="T27" fmla="*/ 28 h 39"/>
              <a:gd name="T28" fmla="*/ 3 w 32"/>
              <a:gd name="T29" fmla="*/ 39 h 39"/>
              <a:gd name="T30" fmla="*/ 3 w 32"/>
              <a:gd name="T31" fmla="*/ 38 h 39"/>
              <a:gd name="T32" fmla="*/ 2 w 32"/>
              <a:gd name="T33" fmla="*/ 37 h 39"/>
              <a:gd name="T34" fmla="*/ 1 w 32"/>
              <a:gd name="T35" fmla="*/ 36 h 39"/>
              <a:gd name="T36" fmla="*/ 0 w 32"/>
              <a:gd name="T37" fmla="*/ 34 h 39"/>
              <a:gd name="T38" fmla="*/ 0 w 32"/>
              <a:gd name="T39" fmla="*/ 31 h 39"/>
              <a:gd name="T40" fmla="*/ 0 w 32"/>
              <a:gd name="T41" fmla="*/ 29 h 39"/>
              <a:gd name="T42" fmla="*/ 2 w 32"/>
              <a:gd name="T43" fmla="*/ 27 h 39"/>
              <a:gd name="T44" fmla="*/ 3 w 32"/>
              <a:gd name="T45" fmla="*/ 23 h 39"/>
              <a:gd name="T46" fmla="*/ 6 w 32"/>
              <a:gd name="T47" fmla="*/ 21 h 39"/>
              <a:gd name="T48" fmla="*/ 13 w 32"/>
              <a:gd name="T49" fmla="*/ 11 h 39"/>
              <a:gd name="T50" fmla="*/ 22 w 32"/>
              <a:gd name="T51" fmla="*/ 1 h 39"/>
              <a:gd name="T52" fmla="*/ 22 w 32"/>
              <a:gd name="T53" fmla="*/ 1 h 39"/>
              <a:gd name="T54" fmla="*/ 22 w 32"/>
              <a:gd name="T55" fmla="*/ 0 h 39"/>
              <a:gd name="T56" fmla="*/ 23 w 32"/>
              <a:gd name="T5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2" h="39">
                <a:moveTo>
                  <a:pt x="23" y="0"/>
                </a:moveTo>
                <a:lnTo>
                  <a:pt x="24" y="2"/>
                </a:lnTo>
                <a:lnTo>
                  <a:pt x="28" y="9"/>
                </a:lnTo>
                <a:lnTo>
                  <a:pt x="31" y="15"/>
                </a:lnTo>
                <a:lnTo>
                  <a:pt x="32" y="23"/>
                </a:lnTo>
                <a:lnTo>
                  <a:pt x="29" y="22"/>
                </a:lnTo>
                <a:lnTo>
                  <a:pt x="29" y="21"/>
                </a:lnTo>
                <a:lnTo>
                  <a:pt x="29" y="17"/>
                </a:lnTo>
                <a:lnTo>
                  <a:pt x="27" y="12"/>
                </a:lnTo>
                <a:lnTo>
                  <a:pt x="25" y="8"/>
                </a:lnTo>
                <a:lnTo>
                  <a:pt x="22" y="4"/>
                </a:lnTo>
                <a:lnTo>
                  <a:pt x="16" y="11"/>
                </a:lnTo>
                <a:lnTo>
                  <a:pt x="11" y="19"/>
                </a:lnTo>
                <a:lnTo>
                  <a:pt x="6" y="28"/>
                </a:lnTo>
                <a:lnTo>
                  <a:pt x="3" y="39"/>
                </a:lnTo>
                <a:lnTo>
                  <a:pt x="3" y="38"/>
                </a:lnTo>
                <a:lnTo>
                  <a:pt x="2" y="37"/>
                </a:lnTo>
                <a:lnTo>
                  <a:pt x="1" y="36"/>
                </a:lnTo>
                <a:lnTo>
                  <a:pt x="0" y="34"/>
                </a:lnTo>
                <a:lnTo>
                  <a:pt x="0" y="31"/>
                </a:lnTo>
                <a:lnTo>
                  <a:pt x="0" y="29"/>
                </a:lnTo>
                <a:lnTo>
                  <a:pt x="2" y="27"/>
                </a:lnTo>
                <a:lnTo>
                  <a:pt x="3" y="23"/>
                </a:lnTo>
                <a:lnTo>
                  <a:pt x="6" y="21"/>
                </a:lnTo>
                <a:lnTo>
                  <a:pt x="13" y="11"/>
                </a:lnTo>
                <a:lnTo>
                  <a:pt x="22" y="1"/>
                </a:lnTo>
                <a:lnTo>
                  <a:pt x="22" y="1"/>
                </a:lnTo>
                <a:lnTo>
                  <a:pt x="22" y="0"/>
                </a:lnTo>
                <a:lnTo>
                  <a:pt x="23" y="0"/>
                </a:lnTo>
                <a:close/>
              </a:path>
            </a:pathLst>
          </a:custGeom>
          <a:grpFill/>
          <a:ln w="0">
            <a:noFill/>
            <a:prstDash val="solid"/>
            <a:round/>
            <a:headEnd/>
            <a:tailEnd/>
          </a:ln>
        </xdr:spPr>
      </xdr:sp>
      <xdr:sp macro="" textlink="">
        <xdr:nvSpPr>
          <xdr:cNvPr id="109" name="Freeform 106">
            <a:extLst>
              <a:ext uri="{FF2B5EF4-FFF2-40B4-BE49-F238E27FC236}">
                <a16:creationId xmlns:a16="http://schemas.microsoft.com/office/drawing/2014/main" id="{00000000-0008-0000-0000-00006D000000}"/>
              </a:ext>
            </a:extLst>
          </xdr:cNvPr>
          <xdr:cNvSpPr>
            <a:spLocks/>
          </xdr:cNvSpPr>
        </xdr:nvSpPr>
        <xdr:spPr bwMode="auto">
          <a:xfrm>
            <a:off x="682" y="291"/>
            <a:ext cx="5" cy="5"/>
          </a:xfrm>
          <a:custGeom>
            <a:avLst/>
            <a:gdLst>
              <a:gd name="T0" fmla="*/ 2 w 35"/>
              <a:gd name="T1" fmla="*/ 0 h 36"/>
              <a:gd name="T2" fmla="*/ 4 w 35"/>
              <a:gd name="T3" fmla="*/ 1 h 36"/>
              <a:gd name="T4" fmla="*/ 24 w 35"/>
              <a:gd name="T5" fmla="*/ 17 h 36"/>
              <a:gd name="T6" fmla="*/ 28 w 35"/>
              <a:gd name="T7" fmla="*/ 22 h 36"/>
              <a:gd name="T8" fmla="*/ 32 w 35"/>
              <a:gd name="T9" fmla="*/ 28 h 36"/>
              <a:gd name="T10" fmla="*/ 34 w 35"/>
              <a:gd name="T11" fmla="*/ 30 h 36"/>
              <a:gd name="T12" fmla="*/ 35 w 35"/>
              <a:gd name="T13" fmla="*/ 31 h 36"/>
              <a:gd name="T14" fmla="*/ 34 w 35"/>
              <a:gd name="T15" fmla="*/ 33 h 36"/>
              <a:gd name="T16" fmla="*/ 32 w 35"/>
              <a:gd name="T17" fmla="*/ 34 h 36"/>
              <a:gd name="T18" fmla="*/ 30 w 35"/>
              <a:gd name="T19" fmla="*/ 36 h 36"/>
              <a:gd name="T20" fmla="*/ 23 w 35"/>
              <a:gd name="T21" fmla="*/ 26 h 36"/>
              <a:gd name="T22" fmla="*/ 14 w 35"/>
              <a:gd name="T23" fmla="*/ 16 h 36"/>
              <a:gd name="T24" fmla="*/ 4 w 35"/>
              <a:gd name="T25" fmla="*/ 9 h 36"/>
              <a:gd name="T26" fmla="*/ 2 w 35"/>
              <a:gd name="T27" fmla="*/ 19 h 36"/>
              <a:gd name="T28" fmla="*/ 1 w 35"/>
              <a:gd name="T29" fmla="*/ 30 h 36"/>
              <a:gd name="T30" fmla="*/ 1 w 35"/>
              <a:gd name="T31" fmla="*/ 29 h 36"/>
              <a:gd name="T32" fmla="*/ 1 w 35"/>
              <a:gd name="T33" fmla="*/ 28 h 36"/>
              <a:gd name="T34" fmla="*/ 0 w 35"/>
              <a:gd name="T35" fmla="*/ 27 h 36"/>
              <a:gd name="T36" fmla="*/ 0 w 35"/>
              <a:gd name="T37" fmla="*/ 26 h 36"/>
              <a:gd name="T38" fmla="*/ 0 w 35"/>
              <a:gd name="T39" fmla="*/ 25 h 36"/>
              <a:gd name="T40" fmla="*/ 0 w 35"/>
              <a:gd name="T41" fmla="*/ 22 h 36"/>
              <a:gd name="T42" fmla="*/ 0 w 35"/>
              <a:gd name="T43" fmla="*/ 20 h 36"/>
              <a:gd name="T44" fmla="*/ 1 w 35"/>
              <a:gd name="T45" fmla="*/ 13 h 36"/>
              <a:gd name="T46" fmla="*/ 2 w 35"/>
              <a:gd name="T47" fmla="*/ 7 h 36"/>
              <a:gd name="T48" fmla="*/ 2 w 35"/>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5" h="36">
                <a:moveTo>
                  <a:pt x="2" y="0"/>
                </a:moveTo>
                <a:lnTo>
                  <a:pt x="4" y="1"/>
                </a:lnTo>
                <a:lnTo>
                  <a:pt x="24" y="17"/>
                </a:lnTo>
                <a:lnTo>
                  <a:pt x="28" y="22"/>
                </a:lnTo>
                <a:lnTo>
                  <a:pt x="32" y="28"/>
                </a:lnTo>
                <a:lnTo>
                  <a:pt x="34" y="30"/>
                </a:lnTo>
                <a:lnTo>
                  <a:pt x="35" y="31"/>
                </a:lnTo>
                <a:lnTo>
                  <a:pt x="34" y="33"/>
                </a:lnTo>
                <a:lnTo>
                  <a:pt x="32" y="34"/>
                </a:lnTo>
                <a:lnTo>
                  <a:pt x="30" y="36"/>
                </a:lnTo>
                <a:lnTo>
                  <a:pt x="23" y="26"/>
                </a:lnTo>
                <a:lnTo>
                  <a:pt x="14" y="16"/>
                </a:lnTo>
                <a:lnTo>
                  <a:pt x="4" y="9"/>
                </a:lnTo>
                <a:lnTo>
                  <a:pt x="2" y="19"/>
                </a:lnTo>
                <a:lnTo>
                  <a:pt x="1" y="30"/>
                </a:lnTo>
                <a:lnTo>
                  <a:pt x="1" y="29"/>
                </a:lnTo>
                <a:lnTo>
                  <a:pt x="1" y="28"/>
                </a:lnTo>
                <a:lnTo>
                  <a:pt x="0" y="27"/>
                </a:lnTo>
                <a:lnTo>
                  <a:pt x="0" y="26"/>
                </a:lnTo>
                <a:lnTo>
                  <a:pt x="0" y="25"/>
                </a:lnTo>
                <a:lnTo>
                  <a:pt x="0" y="22"/>
                </a:lnTo>
                <a:lnTo>
                  <a:pt x="0" y="20"/>
                </a:lnTo>
                <a:lnTo>
                  <a:pt x="1" y="13"/>
                </a:lnTo>
                <a:lnTo>
                  <a:pt x="2" y="7"/>
                </a:lnTo>
                <a:lnTo>
                  <a:pt x="2" y="0"/>
                </a:lnTo>
                <a:close/>
              </a:path>
            </a:pathLst>
          </a:custGeom>
          <a:grpFill/>
          <a:ln w="0">
            <a:noFill/>
            <a:prstDash val="solid"/>
            <a:round/>
            <a:headEnd/>
            <a:tailEnd/>
          </a:ln>
        </xdr:spPr>
      </xdr:sp>
      <xdr:sp macro="" textlink="">
        <xdr:nvSpPr>
          <xdr:cNvPr id="110" name="Freeform 107">
            <a:extLst>
              <a:ext uri="{FF2B5EF4-FFF2-40B4-BE49-F238E27FC236}">
                <a16:creationId xmlns:a16="http://schemas.microsoft.com/office/drawing/2014/main" id="{00000000-0008-0000-0000-00006E000000}"/>
              </a:ext>
            </a:extLst>
          </xdr:cNvPr>
          <xdr:cNvSpPr>
            <a:spLocks noEditPoints="1"/>
          </xdr:cNvSpPr>
        </xdr:nvSpPr>
        <xdr:spPr bwMode="auto">
          <a:xfrm>
            <a:off x="728" y="295"/>
            <a:ext cx="8" cy="6"/>
          </a:xfrm>
          <a:custGeom>
            <a:avLst/>
            <a:gdLst>
              <a:gd name="T0" fmla="*/ 40 w 55"/>
              <a:gd name="T1" fmla="*/ 4 h 42"/>
              <a:gd name="T2" fmla="*/ 38 w 55"/>
              <a:gd name="T3" fmla="*/ 4 h 42"/>
              <a:gd name="T4" fmla="*/ 36 w 55"/>
              <a:gd name="T5" fmla="*/ 5 h 42"/>
              <a:gd name="T6" fmla="*/ 35 w 55"/>
              <a:gd name="T7" fmla="*/ 5 h 42"/>
              <a:gd name="T8" fmla="*/ 29 w 55"/>
              <a:gd name="T9" fmla="*/ 7 h 42"/>
              <a:gd name="T10" fmla="*/ 24 w 55"/>
              <a:gd name="T11" fmla="*/ 8 h 42"/>
              <a:gd name="T12" fmla="*/ 19 w 55"/>
              <a:gd name="T13" fmla="*/ 11 h 42"/>
              <a:gd name="T14" fmla="*/ 15 w 55"/>
              <a:gd name="T15" fmla="*/ 13 h 42"/>
              <a:gd name="T16" fmla="*/ 11 w 55"/>
              <a:gd name="T17" fmla="*/ 16 h 42"/>
              <a:gd name="T18" fmla="*/ 8 w 55"/>
              <a:gd name="T19" fmla="*/ 21 h 42"/>
              <a:gd name="T20" fmla="*/ 5 w 55"/>
              <a:gd name="T21" fmla="*/ 23 h 42"/>
              <a:gd name="T22" fmla="*/ 4 w 55"/>
              <a:gd name="T23" fmla="*/ 26 h 42"/>
              <a:gd name="T24" fmla="*/ 2 w 55"/>
              <a:gd name="T25" fmla="*/ 31 h 42"/>
              <a:gd name="T26" fmla="*/ 2 w 55"/>
              <a:gd name="T27" fmla="*/ 34 h 42"/>
              <a:gd name="T28" fmla="*/ 3 w 55"/>
              <a:gd name="T29" fmla="*/ 37 h 42"/>
              <a:gd name="T30" fmla="*/ 8 w 55"/>
              <a:gd name="T31" fmla="*/ 39 h 42"/>
              <a:gd name="T32" fmla="*/ 14 w 55"/>
              <a:gd name="T33" fmla="*/ 39 h 42"/>
              <a:gd name="T34" fmla="*/ 23 w 55"/>
              <a:gd name="T35" fmla="*/ 37 h 42"/>
              <a:gd name="T36" fmla="*/ 27 w 55"/>
              <a:gd name="T37" fmla="*/ 35 h 42"/>
              <a:gd name="T38" fmla="*/ 30 w 55"/>
              <a:gd name="T39" fmla="*/ 34 h 42"/>
              <a:gd name="T40" fmla="*/ 35 w 55"/>
              <a:gd name="T41" fmla="*/ 30 h 42"/>
              <a:gd name="T42" fmla="*/ 38 w 55"/>
              <a:gd name="T43" fmla="*/ 26 h 42"/>
              <a:gd name="T44" fmla="*/ 40 w 55"/>
              <a:gd name="T45" fmla="*/ 21 h 42"/>
              <a:gd name="T46" fmla="*/ 42 w 55"/>
              <a:gd name="T47" fmla="*/ 16 h 42"/>
              <a:gd name="T48" fmla="*/ 42 w 55"/>
              <a:gd name="T49" fmla="*/ 12 h 42"/>
              <a:gd name="T50" fmla="*/ 43 w 55"/>
              <a:gd name="T51" fmla="*/ 8 h 42"/>
              <a:gd name="T52" fmla="*/ 43 w 55"/>
              <a:gd name="T53" fmla="*/ 7 h 42"/>
              <a:gd name="T54" fmla="*/ 43 w 55"/>
              <a:gd name="T55" fmla="*/ 6 h 42"/>
              <a:gd name="T56" fmla="*/ 43 w 55"/>
              <a:gd name="T57" fmla="*/ 5 h 42"/>
              <a:gd name="T58" fmla="*/ 42 w 55"/>
              <a:gd name="T59" fmla="*/ 4 h 42"/>
              <a:gd name="T60" fmla="*/ 40 w 55"/>
              <a:gd name="T61" fmla="*/ 4 h 42"/>
              <a:gd name="T62" fmla="*/ 52 w 55"/>
              <a:gd name="T63" fmla="*/ 0 h 42"/>
              <a:gd name="T64" fmla="*/ 55 w 55"/>
              <a:gd name="T65" fmla="*/ 0 h 42"/>
              <a:gd name="T66" fmla="*/ 53 w 55"/>
              <a:gd name="T67" fmla="*/ 3 h 42"/>
              <a:gd name="T68" fmla="*/ 53 w 55"/>
              <a:gd name="T69" fmla="*/ 4 h 42"/>
              <a:gd name="T70" fmla="*/ 52 w 55"/>
              <a:gd name="T71" fmla="*/ 6 h 42"/>
              <a:gd name="T72" fmla="*/ 51 w 55"/>
              <a:gd name="T73" fmla="*/ 8 h 42"/>
              <a:gd name="T74" fmla="*/ 49 w 55"/>
              <a:gd name="T75" fmla="*/ 11 h 42"/>
              <a:gd name="T76" fmla="*/ 47 w 55"/>
              <a:gd name="T77" fmla="*/ 14 h 42"/>
              <a:gd name="T78" fmla="*/ 45 w 55"/>
              <a:gd name="T79" fmla="*/ 19 h 42"/>
              <a:gd name="T80" fmla="*/ 43 w 55"/>
              <a:gd name="T81" fmla="*/ 23 h 42"/>
              <a:gd name="T82" fmla="*/ 41 w 55"/>
              <a:gd name="T83" fmla="*/ 25 h 42"/>
              <a:gd name="T84" fmla="*/ 40 w 55"/>
              <a:gd name="T85" fmla="*/ 28 h 42"/>
              <a:gd name="T86" fmla="*/ 38 w 55"/>
              <a:gd name="T87" fmla="*/ 31 h 42"/>
              <a:gd name="T88" fmla="*/ 35 w 55"/>
              <a:gd name="T89" fmla="*/ 34 h 42"/>
              <a:gd name="T90" fmla="*/ 32 w 55"/>
              <a:gd name="T91" fmla="*/ 37 h 42"/>
              <a:gd name="T92" fmla="*/ 28 w 55"/>
              <a:gd name="T93" fmla="*/ 38 h 42"/>
              <a:gd name="T94" fmla="*/ 24 w 55"/>
              <a:gd name="T95" fmla="*/ 40 h 42"/>
              <a:gd name="T96" fmla="*/ 17 w 55"/>
              <a:gd name="T97" fmla="*/ 41 h 42"/>
              <a:gd name="T98" fmla="*/ 12 w 55"/>
              <a:gd name="T99" fmla="*/ 42 h 42"/>
              <a:gd name="T100" fmla="*/ 5 w 55"/>
              <a:gd name="T101" fmla="*/ 41 h 42"/>
              <a:gd name="T102" fmla="*/ 1 w 55"/>
              <a:gd name="T103" fmla="*/ 39 h 42"/>
              <a:gd name="T104" fmla="*/ 0 w 55"/>
              <a:gd name="T105" fmla="*/ 37 h 42"/>
              <a:gd name="T106" fmla="*/ 0 w 55"/>
              <a:gd name="T107" fmla="*/ 33 h 42"/>
              <a:gd name="T108" fmla="*/ 0 w 55"/>
              <a:gd name="T109" fmla="*/ 30 h 42"/>
              <a:gd name="T110" fmla="*/ 1 w 55"/>
              <a:gd name="T111" fmla="*/ 25 h 42"/>
              <a:gd name="T112" fmla="*/ 8 w 55"/>
              <a:gd name="T113" fmla="*/ 15 h 42"/>
              <a:gd name="T114" fmla="*/ 18 w 55"/>
              <a:gd name="T115" fmla="*/ 8 h 42"/>
              <a:gd name="T116" fmla="*/ 29 w 55"/>
              <a:gd name="T117" fmla="*/ 4 h 42"/>
              <a:gd name="T118" fmla="*/ 41 w 55"/>
              <a:gd name="T119" fmla="*/ 0 h 42"/>
              <a:gd name="T120" fmla="*/ 52 w 55"/>
              <a:gd name="T121" fmla="*/ 0 h 42"/>
              <a:gd name="T122" fmla="*/ 52 w 55"/>
              <a:gd name="T123"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5" h="42">
                <a:moveTo>
                  <a:pt x="40" y="4"/>
                </a:moveTo>
                <a:lnTo>
                  <a:pt x="38" y="4"/>
                </a:lnTo>
                <a:lnTo>
                  <a:pt x="36" y="5"/>
                </a:lnTo>
                <a:lnTo>
                  <a:pt x="35" y="5"/>
                </a:lnTo>
                <a:lnTo>
                  <a:pt x="29" y="7"/>
                </a:lnTo>
                <a:lnTo>
                  <a:pt x="24" y="8"/>
                </a:lnTo>
                <a:lnTo>
                  <a:pt x="19" y="11"/>
                </a:lnTo>
                <a:lnTo>
                  <a:pt x="15" y="13"/>
                </a:lnTo>
                <a:lnTo>
                  <a:pt x="11" y="16"/>
                </a:lnTo>
                <a:lnTo>
                  <a:pt x="8" y="21"/>
                </a:lnTo>
                <a:lnTo>
                  <a:pt x="5" y="23"/>
                </a:lnTo>
                <a:lnTo>
                  <a:pt x="4" y="26"/>
                </a:lnTo>
                <a:lnTo>
                  <a:pt x="2" y="31"/>
                </a:lnTo>
                <a:lnTo>
                  <a:pt x="2" y="34"/>
                </a:lnTo>
                <a:lnTo>
                  <a:pt x="3" y="37"/>
                </a:lnTo>
                <a:lnTo>
                  <a:pt x="8" y="39"/>
                </a:lnTo>
                <a:lnTo>
                  <a:pt x="14" y="39"/>
                </a:lnTo>
                <a:lnTo>
                  <a:pt x="23" y="37"/>
                </a:lnTo>
                <a:lnTo>
                  <a:pt x="27" y="35"/>
                </a:lnTo>
                <a:lnTo>
                  <a:pt x="30" y="34"/>
                </a:lnTo>
                <a:lnTo>
                  <a:pt x="35" y="30"/>
                </a:lnTo>
                <a:lnTo>
                  <a:pt x="38" y="26"/>
                </a:lnTo>
                <a:lnTo>
                  <a:pt x="40" y="21"/>
                </a:lnTo>
                <a:lnTo>
                  <a:pt x="42" y="16"/>
                </a:lnTo>
                <a:lnTo>
                  <a:pt x="42" y="12"/>
                </a:lnTo>
                <a:lnTo>
                  <a:pt x="43" y="8"/>
                </a:lnTo>
                <a:lnTo>
                  <a:pt x="43" y="7"/>
                </a:lnTo>
                <a:lnTo>
                  <a:pt x="43" y="6"/>
                </a:lnTo>
                <a:lnTo>
                  <a:pt x="43" y="5"/>
                </a:lnTo>
                <a:lnTo>
                  <a:pt x="42" y="4"/>
                </a:lnTo>
                <a:lnTo>
                  <a:pt x="40" y="4"/>
                </a:lnTo>
                <a:close/>
                <a:moveTo>
                  <a:pt x="52" y="0"/>
                </a:moveTo>
                <a:lnTo>
                  <a:pt x="55" y="0"/>
                </a:lnTo>
                <a:lnTo>
                  <a:pt x="53" y="3"/>
                </a:lnTo>
                <a:lnTo>
                  <a:pt x="53" y="4"/>
                </a:lnTo>
                <a:lnTo>
                  <a:pt x="52" y="6"/>
                </a:lnTo>
                <a:lnTo>
                  <a:pt x="51" y="8"/>
                </a:lnTo>
                <a:lnTo>
                  <a:pt x="49" y="11"/>
                </a:lnTo>
                <a:lnTo>
                  <a:pt x="47" y="14"/>
                </a:lnTo>
                <a:lnTo>
                  <a:pt x="45" y="19"/>
                </a:lnTo>
                <a:lnTo>
                  <a:pt x="43" y="23"/>
                </a:lnTo>
                <a:lnTo>
                  <a:pt x="41" y="25"/>
                </a:lnTo>
                <a:lnTo>
                  <a:pt x="40" y="28"/>
                </a:lnTo>
                <a:lnTo>
                  <a:pt x="38" y="31"/>
                </a:lnTo>
                <a:lnTo>
                  <a:pt x="35" y="34"/>
                </a:lnTo>
                <a:lnTo>
                  <a:pt x="32" y="37"/>
                </a:lnTo>
                <a:lnTo>
                  <a:pt x="28" y="38"/>
                </a:lnTo>
                <a:lnTo>
                  <a:pt x="24" y="40"/>
                </a:lnTo>
                <a:lnTo>
                  <a:pt x="17" y="41"/>
                </a:lnTo>
                <a:lnTo>
                  <a:pt x="12" y="42"/>
                </a:lnTo>
                <a:lnTo>
                  <a:pt x="5" y="41"/>
                </a:lnTo>
                <a:lnTo>
                  <a:pt x="1" y="39"/>
                </a:lnTo>
                <a:lnTo>
                  <a:pt x="0" y="37"/>
                </a:lnTo>
                <a:lnTo>
                  <a:pt x="0" y="33"/>
                </a:lnTo>
                <a:lnTo>
                  <a:pt x="0" y="30"/>
                </a:lnTo>
                <a:lnTo>
                  <a:pt x="1" y="25"/>
                </a:lnTo>
                <a:lnTo>
                  <a:pt x="8" y="15"/>
                </a:lnTo>
                <a:lnTo>
                  <a:pt x="18" y="8"/>
                </a:lnTo>
                <a:lnTo>
                  <a:pt x="29" y="4"/>
                </a:lnTo>
                <a:lnTo>
                  <a:pt x="41" y="0"/>
                </a:lnTo>
                <a:lnTo>
                  <a:pt x="52" y="0"/>
                </a:lnTo>
                <a:lnTo>
                  <a:pt x="52" y="0"/>
                </a:lnTo>
                <a:close/>
              </a:path>
            </a:pathLst>
          </a:custGeom>
          <a:grpFill/>
          <a:ln w="0">
            <a:noFill/>
            <a:prstDash val="solid"/>
            <a:round/>
            <a:headEnd/>
            <a:tailEnd/>
          </a:ln>
        </xdr:spPr>
      </xdr:sp>
      <xdr:sp macro="" textlink="">
        <xdr:nvSpPr>
          <xdr:cNvPr id="111" name="Freeform 108">
            <a:extLst>
              <a:ext uri="{FF2B5EF4-FFF2-40B4-BE49-F238E27FC236}">
                <a16:creationId xmlns:a16="http://schemas.microsoft.com/office/drawing/2014/main" id="{00000000-0008-0000-0000-00006F000000}"/>
              </a:ext>
            </a:extLst>
          </xdr:cNvPr>
          <xdr:cNvSpPr>
            <a:spLocks noEditPoints="1"/>
          </xdr:cNvSpPr>
        </xdr:nvSpPr>
        <xdr:spPr bwMode="auto">
          <a:xfrm>
            <a:off x="724" y="293"/>
            <a:ext cx="5" cy="7"/>
          </a:xfrm>
          <a:custGeom>
            <a:avLst/>
            <a:gdLst>
              <a:gd name="T0" fmla="*/ 8 w 32"/>
              <a:gd name="T1" fmla="*/ 6 h 58"/>
              <a:gd name="T2" fmla="*/ 8 w 32"/>
              <a:gd name="T3" fmla="*/ 6 h 58"/>
              <a:gd name="T4" fmla="*/ 7 w 32"/>
              <a:gd name="T5" fmla="*/ 9 h 58"/>
              <a:gd name="T6" fmla="*/ 4 w 32"/>
              <a:gd name="T7" fmla="*/ 22 h 58"/>
              <a:gd name="T8" fmla="*/ 3 w 32"/>
              <a:gd name="T9" fmla="*/ 35 h 58"/>
              <a:gd name="T10" fmla="*/ 4 w 32"/>
              <a:gd name="T11" fmla="*/ 40 h 58"/>
              <a:gd name="T12" fmla="*/ 5 w 32"/>
              <a:gd name="T13" fmla="*/ 43 h 58"/>
              <a:gd name="T14" fmla="*/ 7 w 32"/>
              <a:gd name="T15" fmla="*/ 47 h 58"/>
              <a:gd name="T16" fmla="*/ 9 w 32"/>
              <a:gd name="T17" fmla="*/ 50 h 58"/>
              <a:gd name="T18" fmla="*/ 12 w 32"/>
              <a:gd name="T19" fmla="*/ 53 h 58"/>
              <a:gd name="T20" fmla="*/ 15 w 32"/>
              <a:gd name="T21" fmla="*/ 55 h 58"/>
              <a:gd name="T22" fmla="*/ 18 w 32"/>
              <a:gd name="T23" fmla="*/ 56 h 58"/>
              <a:gd name="T24" fmla="*/ 20 w 32"/>
              <a:gd name="T25" fmla="*/ 56 h 58"/>
              <a:gd name="T26" fmla="*/ 22 w 32"/>
              <a:gd name="T27" fmla="*/ 55 h 58"/>
              <a:gd name="T28" fmla="*/ 23 w 32"/>
              <a:gd name="T29" fmla="*/ 53 h 58"/>
              <a:gd name="T30" fmla="*/ 25 w 32"/>
              <a:gd name="T31" fmla="*/ 49 h 58"/>
              <a:gd name="T32" fmla="*/ 26 w 32"/>
              <a:gd name="T33" fmla="*/ 43 h 58"/>
              <a:gd name="T34" fmla="*/ 27 w 32"/>
              <a:gd name="T35" fmla="*/ 38 h 58"/>
              <a:gd name="T36" fmla="*/ 27 w 32"/>
              <a:gd name="T37" fmla="*/ 34 h 58"/>
              <a:gd name="T38" fmla="*/ 27 w 32"/>
              <a:gd name="T39" fmla="*/ 31 h 58"/>
              <a:gd name="T40" fmla="*/ 27 w 32"/>
              <a:gd name="T41" fmla="*/ 29 h 58"/>
              <a:gd name="T42" fmla="*/ 26 w 32"/>
              <a:gd name="T43" fmla="*/ 25 h 58"/>
              <a:gd name="T44" fmla="*/ 25 w 32"/>
              <a:gd name="T45" fmla="*/ 22 h 58"/>
              <a:gd name="T46" fmla="*/ 23 w 32"/>
              <a:gd name="T47" fmla="*/ 20 h 58"/>
              <a:gd name="T48" fmla="*/ 21 w 32"/>
              <a:gd name="T49" fmla="*/ 16 h 58"/>
              <a:gd name="T50" fmla="*/ 19 w 32"/>
              <a:gd name="T51" fmla="*/ 13 h 58"/>
              <a:gd name="T52" fmla="*/ 15 w 32"/>
              <a:gd name="T53" fmla="*/ 9 h 58"/>
              <a:gd name="T54" fmla="*/ 14 w 32"/>
              <a:gd name="T55" fmla="*/ 9 h 58"/>
              <a:gd name="T56" fmla="*/ 13 w 32"/>
              <a:gd name="T57" fmla="*/ 8 h 58"/>
              <a:gd name="T58" fmla="*/ 11 w 32"/>
              <a:gd name="T59" fmla="*/ 7 h 58"/>
              <a:gd name="T60" fmla="*/ 9 w 32"/>
              <a:gd name="T61" fmla="*/ 7 h 58"/>
              <a:gd name="T62" fmla="*/ 8 w 32"/>
              <a:gd name="T63" fmla="*/ 6 h 58"/>
              <a:gd name="T64" fmla="*/ 6 w 32"/>
              <a:gd name="T65" fmla="*/ 0 h 58"/>
              <a:gd name="T66" fmla="*/ 7 w 32"/>
              <a:gd name="T67" fmla="*/ 0 h 58"/>
              <a:gd name="T68" fmla="*/ 9 w 32"/>
              <a:gd name="T69" fmla="*/ 2 h 58"/>
              <a:gd name="T70" fmla="*/ 11 w 32"/>
              <a:gd name="T71" fmla="*/ 3 h 58"/>
              <a:gd name="T72" fmla="*/ 17 w 32"/>
              <a:gd name="T73" fmla="*/ 5 h 58"/>
              <a:gd name="T74" fmla="*/ 19 w 32"/>
              <a:gd name="T75" fmla="*/ 7 h 58"/>
              <a:gd name="T76" fmla="*/ 21 w 32"/>
              <a:gd name="T77" fmla="*/ 8 h 58"/>
              <a:gd name="T78" fmla="*/ 23 w 32"/>
              <a:gd name="T79" fmla="*/ 11 h 58"/>
              <a:gd name="T80" fmla="*/ 24 w 32"/>
              <a:gd name="T81" fmla="*/ 12 h 58"/>
              <a:gd name="T82" fmla="*/ 25 w 32"/>
              <a:gd name="T83" fmla="*/ 13 h 58"/>
              <a:gd name="T84" fmla="*/ 28 w 32"/>
              <a:gd name="T85" fmla="*/ 16 h 58"/>
              <a:gd name="T86" fmla="*/ 29 w 32"/>
              <a:gd name="T87" fmla="*/ 21 h 58"/>
              <a:gd name="T88" fmla="*/ 30 w 32"/>
              <a:gd name="T89" fmla="*/ 25 h 58"/>
              <a:gd name="T90" fmla="*/ 30 w 32"/>
              <a:gd name="T91" fmla="*/ 31 h 58"/>
              <a:gd name="T92" fmla="*/ 32 w 32"/>
              <a:gd name="T93" fmla="*/ 41 h 58"/>
              <a:gd name="T94" fmla="*/ 29 w 32"/>
              <a:gd name="T95" fmla="*/ 50 h 58"/>
              <a:gd name="T96" fmla="*/ 28 w 32"/>
              <a:gd name="T97" fmla="*/ 52 h 58"/>
              <a:gd name="T98" fmla="*/ 26 w 32"/>
              <a:gd name="T99" fmla="*/ 55 h 58"/>
              <a:gd name="T100" fmla="*/ 23 w 32"/>
              <a:gd name="T101" fmla="*/ 57 h 58"/>
              <a:gd name="T102" fmla="*/ 20 w 32"/>
              <a:gd name="T103" fmla="*/ 58 h 58"/>
              <a:gd name="T104" fmla="*/ 15 w 32"/>
              <a:gd name="T105" fmla="*/ 58 h 58"/>
              <a:gd name="T106" fmla="*/ 11 w 32"/>
              <a:gd name="T107" fmla="*/ 56 h 58"/>
              <a:gd name="T108" fmla="*/ 7 w 32"/>
              <a:gd name="T109" fmla="*/ 52 h 58"/>
              <a:gd name="T110" fmla="*/ 5 w 32"/>
              <a:gd name="T111" fmla="*/ 49 h 58"/>
              <a:gd name="T112" fmla="*/ 1 w 32"/>
              <a:gd name="T113" fmla="*/ 44 h 58"/>
              <a:gd name="T114" fmla="*/ 0 w 32"/>
              <a:gd name="T115" fmla="*/ 40 h 58"/>
              <a:gd name="T116" fmla="*/ 1 w 32"/>
              <a:gd name="T117" fmla="*/ 24 h 58"/>
              <a:gd name="T118" fmla="*/ 5 w 32"/>
              <a:gd name="T119" fmla="*/ 8 h 58"/>
              <a:gd name="T120" fmla="*/ 5 w 32"/>
              <a:gd name="T121" fmla="*/ 4 h 58"/>
              <a:gd name="T122" fmla="*/ 6 w 32"/>
              <a:gd name="T123" fmla="*/ 0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2" h="58">
                <a:moveTo>
                  <a:pt x="8" y="6"/>
                </a:moveTo>
                <a:lnTo>
                  <a:pt x="8" y="6"/>
                </a:lnTo>
                <a:lnTo>
                  <a:pt x="7" y="9"/>
                </a:lnTo>
                <a:lnTo>
                  <a:pt x="4" y="22"/>
                </a:lnTo>
                <a:lnTo>
                  <a:pt x="3" y="35"/>
                </a:lnTo>
                <a:lnTo>
                  <a:pt x="4" y="40"/>
                </a:lnTo>
                <a:lnTo>
                  <a:pt x="5" y="43"/>
                </a:lnTo>
                <a:lnTo>
                  <a:pt x="7" y="47"/>
                </a:lnTo>
                <a:lnTo>
                  <a:pt x="9" y="50"/>
                </a:lnTo>
                <a:lnTo>
                  <a:pt x="12" y="53"/>
                </a:lnTo>
                <a:lnTo>
                  <a:pt x="15" y="55"/>
                </a:lnTo>
                <a:lnTo>
                  <a:pt x="18" y="56"/>
                </a:lnTo>
                <a:lnTo>
                  <a:pt x="20" y="56"/>
                </a:lnTo>
                <a:lnTo>
                  <a:pt x="22" y="55"/>
                </a:lnTo>
                <a:lnTo>
                  <a:pt x="23" y="53"/>
                </a:lnTo>
                <a:lnTo>
                  <a:pt x="25" y="49"/>
                </a:lnTo>
                <a:lnTo>
                  <a:pt x="26" y="43"/>
                </a:lnTo>
                <a:lnTo>
                  <a:pt x="27" y="38"/>
                </a:lnTo>
                <a:lnTo>
                  <a:pt x="27" y="34"/>
                </a:lnTo>
                <a:lnTo>
                  <a:pt x="27" y="31"/>
                </a:lnTo>
                <a:lnTo>
                  <a:pt x="27" y="29"/>
                </a:lnTo>
                <a:lnTo>
                  <a:pt x="26" y="25"/>
                </a:lnTo>
                <a:lnTo>
                  <a:pt x="25" y="22"/>
                </a:lnTo>
                <a:lnTo>
                  <a:pt x="23" y="20"/>
                </a:lnTo>
                <a:lnTo>
                  <a:pt x="21" y="16"/>
                </a:lnTo>
                <a:lnTo>
                  <a:pt x="19" y="13"/>
                </a:lnTo>
                <a:lnTo>
                  <a:pt x="15" y="9"/>
                </a:lnTo>
                <a:lnTo>
                  <a:pt x="14" y="9"/>
                </a:lnTo>
                <a:lnTo>
                  <a:pt x="13" y="8"/>
                </a:lnTo>
                <a:lnTo>
                  <a:pt x="11" y="7"/>
                </a:lnTo>
                <a:lnTo>
                  <a:pt x="9" y="7"/>
                </a:lnTo>
                <a:lnTo>
                  <a:pt x="8" y="6"/>
                </a:lnTo>
                <a:close/>
                <a:moveTo>
                  <a:pt x="6" y="0"/>
                </a:moveTo>
                <a:lnTo>
                  <a:pt x="7" y="0"/>
                </a:lnTo>
                <a:lnTo>
                  <a:pt x="9" y="2"/>
                </a:lnTo>
                <a:lnTo>
                  <a:pt x="11" y="3"/>
                </a:lnTo>
                <a:lnTo>
                  <a:pt x="17" y="5"/>
                </a:lnTo>
                <a:lnTo>
                  <a:pt x="19" y="7"/>
                </a:lnTo>
                <a:lnTo>
                  <a:pt x="21" y="8"/>
                </a:lnTo>
                <a:lnTo>
                  <a:pt x="23" y="11"/>
                </a:lnTo>
                <a:lnTo>
                  <a:pt x="24" y="12"/>
                </a:lnTo>
                <a:lnTo>
                  <a:pt x="25" y="13"/>
                </a:lnTo>
                <a:lnTo>
                  <a:pt x="28" y="16"/>
                </a:lnTo>
                <a:lnTo>
                  <a:pt x="29" y="21"/>
                </a:lnTo>
                <a:lnTo>
                  <a:pt x="30" y="25"/>
                </a:lnTo>
                <a:lnTo>
                  <a:pt x="30" y="31"/>
                </a:lnTo>
                <a:lnTo>
                  <a:pt x="32" y="41"/>
                </a:lnTo>
                <a:lnTo>
                  <a:pt x="29" y="50"/>
                </a:lnTo>
                <a:lnTo>
                  <a:pt x="28" y="52"/>
                </a:lnTo>
                <a:lnTo>
                  <a:pt x="26" y="55"/>
                </a:lnTo>
                <a:lnTo>
                  <a:pt x="23" y="57"/>
                </a:lnTo>
                <a:lnTo>
                  <a:pt x="20" y="58"/>
                </a:lnTo>
                <a:lnTo>
                  <a:pt x="15" y="58"/>
                </a:lnTo>
                <a:lnTo>
                  <a:pt x="11" y="56"/>
                </a:lnTo>
                <a:lnTo>
                  <a:pt x="7" y="52"/>
                </a:lnTo>
                <a:lnTo>
                  <a:pt x="5" y="49"/>
                </a:lnTo>
                <a:lnTo>
                  <a:pt x="1" y="44"/>
                </a:lnTo>
                <a:lnTo>
                  <a:pt x="0" y="40"/>
                </a:lnTo>
                <a:lnTo>
                  <a:pt x="1" y="24"/>
                </a:lnTo>
                <a:lnTo>
                  <a:pt x="5" y="8"/>
                </a:lnTo>
                <a:lnTo>
                  <a:pt x="5" y="4"/>
                </a:lnTo>
                <a:lnTo>
                  <a:pt x="6" y="0"/>
                </a:lnTo>
                <a:close/>
              </a:path>
            </a:pathLst>
          </a:custGeom>
          <a:grpFill/>
          <a:ln w="0">
            <a:noFill/>
            <a:prstDash val="solid"/>
            <a:round/>
            <a:headEnd/>
            <a:tailEnd/>
          </a:ln>
        </xdr:spPr>
      </xdr:sp>
      <xdr:sp macro="" textlink="">
        <xdr:nvSpPr>
          <xdr:cNvPr id="112" name="Freeform 109">
            <a:extLst>
              <a:ext uri="{FF2B5EF4-FFF2-40B4-BE49-F238E27FC236}">
                <a16:creationId xmlns:a16="http://schemas.microsoft.com/office/drawing/2014/main" id="{00000000-0008-0000-0000-000070000000}"/>
              </a:ext>
            </a:extLst>
          </xdr:cNvPr>
          <xdr:cNvSpPr>
            <a:spLocks/>
          </xdr:cNvSpPr>
        </xdr:nvSpPr>
        <xdr:spPr bwMode="auto">
          <a:xfrm>
            <a:off x="728" y="292"/>
            <a:ext cx="5" cy="4"/>
          </a:xfrm>
          <a:custGeom>
            <a:avLst/>
            <a:gdLst>
              <a:gd name="T0" fmla="*/ 25 w 31"/>
              <a:gd name="T1" fmla="*/ 0 h 34"/>
              <a:gd name="T2" fmla="*/ 26 w 31"/>
              <a:gd name="T3" fmla="*/ 1 h 34"/>
              <a:gd name="T4" fmla="*/ 27 w 31"/>
              <a:gd name="T5" fmla="*/ 7 h 34"/>
              <a:gd name="T6" fmla="*/ 28 w 31"/>
              <a:gd name="T7" fmla="*/ 12 h 34"/>
              <a:gd name="T8" fmla="*/ 30 w 31"/>
              <a:gd name="T9" fmla="*/ 18 h 34"/>
              <a:gd name="T10" fmla="*/ 31 w 31"/>
              <a:gd name="T11" fmla="*/ 25 h 34"/>
              <a:gd name="T12" fmla="*/ 30 w 31"/>
              <a:gd name="T13" fmla="*/ 33 h 34"/>
              <a:gd name="T14" fmla="*/ 28 w 31"/>
              <a:gd name="T15" fmla="*/ 32 h 34"/>
              <a:gd name="T16" fmla="*/ 28 w 31"/>
              <a:gd name="T17" fmla="*/ 28 h 34"/>
              <a:gd name="T18" fmla="*/ 28 w 31"/>
              <a:gd name="T19" fmla="*/ 24 h 34"/>
              <a:gd name="T20" fmla="*/ 27 w 31"/>
              <a:gd name="T21" fmla="*/ 21 h 34"/>
              <a:gd name="T22" fmla="*/ 26 w 31"/>
              <a:gd name="T23" fmla="*/ 17 h 34"/>
              <a:gd name="T24" fmla="*/ 25 w 31"/>
              <a:gd name="T25" fmla="*/ 13 h 34"/>
              <a:gd name="T26" fmla="*/ 23 w 31"/>
              <a:gd name="T27" fmla="*/ 9 h 34"/>
              <a:gd name="T28" fmla="*/ 20 w 31"/>
              <a:gd name="T29" fmla="*/ 7 h 34"/>
              <a:gd name="T30" fmla="*/ 14 w 31"/>
              <a:gd name="T31" fmla="*/ 12 h 34"/>
              <a:gd name="T32" fmla="*/ 9 w 31"/>
              <a:gd name="T33" fmla="*/ 17 h 34"/>
              <a:gd name="T34" fmla="*/ 7 w 31"/>
              <a:gd name="T35" fmla="*/ 22 h 34"/>
              <a:gd name="T36" fmla="*/ 5 w 31"/>
              <a:gd name="T37" fmla="*/ 26 h 34"/>
              <a:gd name="T38" fmla="*/ 3 w 31"/>
              <a:gd name="T39" fmla="*/ 30 h 34"/>
              <a:gd name="T40" fmla="*/ 3 w 31"/>
              <a:gd name="T41" fmla="*/ 32 h 34"/>
              <a:gd name="T42" fmla="*/ 2 w 31"/>
              <a:gd name="T43" fmla="*/ 34 h 34"/>
              <a:gd name="T44" fmla="*/ 2 w 31"/>
              <a:gd name="T45" fmla="*/ 34 h 34"/>
              <a:gd name="T46" fmla="*/ 1 w 31"/>
              <a:gd name="T47" fmla="*/ 33 h 34"/>
              <a:gd name="T48" fmla="*/ 1 w 31"/>
              <a:gd name="T49" fmla="*/ 33 h 34"/>
              <a:gd name="T50" fmla="*/ 0 w 31"/>
              <a:gd name="T51" fmla="*/ 31 h 34"/>
              <a:gd name="T52" fmla="*/ 0 w 31"/>
              <a:gd name="T53" fmla="*/ 30 h 34"/>
              <a:gd name="T54" fmla="*/ 1 w 31"/>
              <a:gd name="T55" fmla="*/ 27 h 34"/>
              <a:gd name="T56" fmla="*/ 2 w 31"/>
              <a:gd name="T57" fmla="*/ 25 h 34"/>
              <a:gd name="T58" fmla="*/ 5 w 31"/>
              <a:gd name="T59" fmla="*/ 21 h 34"/>
              <a:gd name="T60" fmla="*/ 7 w 31"/>
              <a:gd name="T61" fmla="*/ 16 h 34"/>
              <a:gd name="T62" fmla="*/ 11 w 31"/>
              <a:gd name="T63" fmla="*/ 10 h 34"/>
              <a:gd name="T64" fmla="*/ 16 w 31"/>
              <a:gd name="T65" fmla="*/ 6 h 34"/>
              <a:gd name="T66" fmla="*/ 22 w 31"/>
              <a:gd name="T67" fmla="*/ 1 h 34"/>
              <a:gd name="T68" fmla="*/ 24 w 31"/>
              <a:gd name="T69" fmla="*/ 0 h 34"/>
              <a:gd name="T70" fmla="*/ 25 w 31"/>
              <a:gd name="T71"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1" h="34">
                <a:moveTo>
                  <a:pt x="25" y="0"/>
                </a:moveTo>
                <a:lnTo>
                  <a:pt x="26" y="1"/>
                </a:lnTo>
                <a:lnTo>
                  <a:pt x="27" y="7"/>
                </a:lnTo>
                <a:lnTo>
                  <a:pt x="28" y="12"/>
                </a:lnTo>
                <a:lnTo>
                  <a:pt x="30" y="18"/>
                </a:lnTo>
                <a:lnTo>
                  <a:pt x="31" y="25"/>
                </a:lnTo>
                <a:lnTo>
                  <a:pt x="30" y="33"/>
                </a:lnTo>
                <a:lnTo>
                  <a:pt x="28" y="32"/>
                </a:lnTo>
                <a:lnTo>
                  <a:pt x="28" y="28"/>
                </a:lnTo>
                <a:lnTo>
                  <a:pt x="28" y="24"/>
                </a:lnTo>
                <a:lnTo>
                  <a:pt x="27" y="21"/>
                </a:lnTo>
                <a:lnTo>
                  <a:pt x="26" y="17"/>
                </a:lnTo>
                <a:lnTo>
                  <a:pt x="25" y="13"/>
                </a:lnTo>
                <a:lnTo>
                  <a:pt x="23" y="9"/>
                </a:lnTo>
                <a:lnTo>
                  <a:pt x="20" y="7"/>
                </a:lnTo>
                <a:lnTo>
                  <a:pt x="14" y="12"/>
                </a:lnTo>
                <a:lnTo>
                  <a:pt x="9" y="17"/>
                </a:lnTo>
                <a:lnTo>
                  <a:pt x="7" y="22"/>
                </a:lnTo>
                <a:lnTo>
                  <a:pt x="5" y="26"/>
                </a:lnTo>
                <a:lnTo>
                  <a:pt x="3" y="30"/>
                </a:lnTo>
                <a:lnTo>
                  <a:pt x="3" y="32"/>
                </a:lnTo>
                <a:lnTo>
                  <a:pt x="2" y="34"/>
                </a:lnTo>
                <a:lnTo>
                  <a:pt x="2" y="34"/>
                </a:lnTo>
                <a:lnTo>
                  <a:pt x="1" y="33"/>
                </a:lnTo>
                <a:lnTo>
                  <a:pt x="1" y="33"/>
                </a:lnTo>
                <a:lnTo>
                  <a:pt x="0" y="31"/>
                </a:lnTo>
                <a:lnTo>
                  <a:pt x="0" y="30"/>
                </a:lnTo>
                <a:lnTo>
                  <a:pt x="1" y="27"/>
                </a:lnTo>
                <a:lnTo>
                  <a:pt x="2" y="25"/>
                </a:lnTo>
                <a:lnTo>
                  <a:pt x="5" y="21"/>
                </a:lnTo>
                <a:lnTo>
                  <a:pt x="7" y="16"/>
                </a:lnTo>
                <a:lnTo>
                  <a:pt x="11" y="10"/>
                </a:lnTo>
                <a:lnTo>
                  <a:pt x="16" y="6"/>
                </a:lnTo>
                <a:lnTo>
                  <a:pt x="22" y="1"/>
                </a:lnTo>
                <a:lnTo>
                  <a:pt x="24" y="0"/>
                </a:lnTo>
                <a:lnTo>
                  <a:pt x="25" y="0"/>
                </a:lnTo>
                <a:close/>
              </a:path>
            </a:pathLst>
          </a:custGeom>
          <a:grpFill/>
          <a:ln w="0">
            <a:noFill/>
            <a:prstDash val="solid"/>
            <a:round/>
            <a:headEnd/>
            <a:tailEnd/>
          </a:ln>
        </xdr:spPr>
      </xdr:sp>
      <xdr:sp macro="" textlink="">
        <xdr:nvSpPr>
          <xdr:cNvPr id="113" name="Freeform 110">
            <a:extLst>
              <a:ext uri="{FF2B5EF4-FFF2-40B4-BE49-F238E27FC236}">
                <a16:creationId xmlns:a16="http://schemas.microsoft.com/office/drawing/2014/main" id="{00000000-0008-0000-0000-000071000000}"/>
              </a:ext>
            </a:extLst>
          </xdr:cNvPr>
          <xdr:cNvSpPr>
            <a:spLocks/>
          </xdr:cNvSpPr>
        </xdr:nvSpPr>
        <xdr:spPr bwMode="auto">
          <a:xfrm>
            <a:off x="732" y="290"/>
            <a:ext cx="3" cy="6"/>
          </a:xfrm>
          <a:custGeom>
            <a:avLst/>
            <a:gdLst>
              <a:gd name="T0" fmla="*/ 8 w 23"/>
              <a:gd name="T1" fmla="*/ 0 h 47"/>
              <a:gd name="T2" fmla="*/ 10 w 23"/>
              <a:gd name="T3" fmla="*/ 3 h 47"/>
              <a:gd name="T4" fmla="*/ 18 w 23"/>
              <a:gd name="T5" fmla="*/ 12 h 47"/>
              <a:gd name="T6" fmla="*/ 23 w 23"/>
              <a:gd name="T7" fmla="*/ 23 h 47"/>
              <a:gd name="T8" fmla="*/ 23 w 23"/>
              <a:gd name="T9" fmla="*/ 35 h 47"/>
              <a:gd name="T10" fmla="*/ 23 w 23"/>
              <a:gd name="T11" fmla="*/ 39 h 47"/>
              <a:gd name="T12" fmla="*/ 22 w 23"/>
              <a:gd name="T13" fmla="*/ 41 h 47"/>
              <a:gd name="T14" fmla="*/ 21 w 23"/>
              <a:gd name="T15" fmla="*/ 43 h 47"/>
              <a:gd name="T16" fmla="*/ 19 w 23"/>
              <a:gd name="T17" fmla="*/ 46 h 47"/>
              <a:gd name="T18" fmla="*/ 12 w 23"/>
              <a:gd name="T19" fmla="*/ 47 h 47"/>
              <a:gd name="T20" fmla="*/ 14 w 23"/>
              <a:gd name="T21" fmla="*/ 42 h 47"/>
              <a:gd name="T22" fmla="*/ 14 w 23"/>
              <a:gd name="T23" fmla="*/ 39 h 47"/>
              <a:gd name="T24" fmla="*/ 16 w 23"/>
              <a:gd name="T25" fmla="*/ 31 h 47"/>
              <a:gd name="T26" fmla="*/ 17 w 23"/>
              <a:gd name="T27" fmla="*/ 26 h 47"/>
              <a:gd name="T28" fmla="*/ 17 w 23"/>
              <a:gd name="T29" fmla="*/ 22 h 47"/>
              <a:gd name="T30" fmla="*/ 17 w 23"/>
              <a:gd name="T31" fmla="*/ 18 h 47"/>
              <a:gd name="T32" fmla="*/ 16 w 23"/>
              <a:gd name="T33" fmla="*/ 14 h 47"/>
              <a:gd name="T34" fmla="*/ 15 w 23"/>
              <a:gd name="T35" fmla="*/ 12 h 47"/>
              <a:gd name="T36" fmla="*/ 14 w 23"/>
              <a:gd name="T37" fmla="*/ 9 h 47"/>
              <a:gd name="T38" fmla="*/ 13 w 23"/>
              <a:gd name="T39" fmla="*/ 9 h 47"/>
              <a:gd name="T40" fmla="*/ 12 w 23"/>
              <a:gd name="T41" fmla="*/ 8 h 47"/>
              <a:gd name="T42" fmla="*/ 11 w 23"/>
              <a:gd name="T43" fmla="*/ 8 h 47"/>
              <a:gd name="T44" fmla="*/ 10 w 23"/>
              <a:gd name="T45" fmla="*/ 7 h 47"/>
              <a:gd name="T46" fmla="*/ 10 w 23"/>
              <a:gd name="T47" fmla="*/ 7 h 47"/>
              <a:gd name="T48" fmla="*/ 9 w 23"/>
              <a:gd name="T49" fmla="*/ 9 h 47"/>
              <a:gd name="T50" fmla="*/ 8 w 23"/>
              <a:gd name="T51" fmla="*/ 13 h 47"/>
              <a:gd name="T52" fmla="*/ 7 w 23"/>
              <a:gd name="T53" fmla="*/ 15 h 47"/>
              <a:gd name="T54" fmla="*/ 5 w 23"/>
              <a:gd name="T55" fmla="*/ 18 h 47"/>
              <a:gd name="T56" fmla="*/ 4 w 23"/>
              <a:gd name="T57" fmla="*/ 22 h 47"/>
              <a:gd name="T58" fmla="*/ 3 w 23"/>
              <a:gd name="T59" fmla="*/ 25 h 47"/>
              <a:gd name="T60" fmla="*/ 1 w 23"/>
              <a:gd name="T61" fmla="*/ 28 h 47"/>
              <a:gd name="T62" fmla="*/ 0 w 23"/>
              <a:gd name="T63" fmla="*/ 24 h 47"/>
              <a:gd name="T64" fmla="*/ 2 w 23"/>
              <a:gd name="T65" fmla="*/ 20 h 47"/>
              <a:gd name="T66" fmla="*/ 4 w 23"/>
              <a:gd name="T67" fmla="*/ 13 h 47"/>
              <a:gd name="T68" fmla="*/ 7 w 23"/>
              <a:gd name="T69" fmla="*/ 7 h 47"/>
              <a:gd name="T70" fmla="*/ 8 w 23"/>
              <a:gd name="T71" fmla="*/ 4 h 47"/>
              <a:gd name="T72" fmla="*/ 8 w 23"/>
              <a:gd name="T73" fmla="*/ 0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3" h="47">
                <a:moveTo>
                  <a:pt x="8" y="0"/>
                </a:moveTo>
                <a:lnTo>
                  <a:pt x="10" y="3"/>
                </a:lnTo>
                <a:lnTo>
                  <a:pt x="18" y="12"/>
                </a:lnTo>
                <a:lnTo>
                  <a:pt x="23" y="23"/>
                </a:lnTo>
                <a:lnTo>
                  <a:pt x="23" y="35"/>
                </a:lnTo>
                <a:lnTo>
                  <a:pt x="23" y="39"/>
                </a:lnTo>
                <a:lnTo>
                  <a:pt x="22" y="41"/>
                </a:lnTo>
                <a:lnTo>
                  <a:pt x="21" y="43"/>
                </a:lnTo>
                <a:lnTo>
                  <a:pt x="19" y="46"/>
                </a:lnTo>
                <a:lnTo>
                  <a:pt x="12" y="47"/>
                </a:lnTo>
                <a:lnTo>
                  <a:pt x="14" y="42"/>
                </a:lnTo>
                <a:lnTo>
                  <a:pt x="14" y="39"/>
                </a:lnTo>
                <a:lnTo>
                  <a:pt x="16" y="31"/>
                </a:lnTo>
                <a:lnTo>
                  <a:pt x="17" y="26"/>
                </a:lnTo>
                <a:lnTo>
                  <a:pt x="17" y="22"/>
                </a:lnTo>
                <a:lnTo>
                  <a:pt x="17" y="18"/>
                </a:lnTo>
                <a:lnTo>
                  <a:pt x="16" y="14"/>
                </a:lnTo>
                <a:lnTo>
                  <a:pt x="15" y="12"/>
                </a:lnTo>
                <a:lnTo>
                  <a:pt x="14" y="9"/>
                </a:lnTo>
                <a:lnTo>
                  <a:pt x="13" y="9"/>
                </a:lnTo>
                <a:lnTo>
                  <a:pt x="12" y="8"/>
                </a:lnTo>
                <a:lnTo>
                  <a:pt x="11" y="8"/>
                </a:lnTo>
                <a:lnTo>
                  <a:pt x="10" y="7"/>
                </a:lnTo>
                <a:lnTo>
                  <a:pt x="10" y="7"/>
                </a:lnTo>
                <a:lnTo>
                  <a:pt x="9" y="9"/>
                </a:lnTo>
                <a:lnTo>
                  <a:pt x="8" y="13"/>
                </a:lnTo>
                <a:lnTo>
                  <a:pt x="7" y="15"/>
                </a:lnTo>
                <a:lnTo>
                  <a:pt x="5" y="18"/>
                </a:lnTo>
                <a:lnTo>
                  <a:pt x="4" y="22"/>
                </a:lnTo>
                <a:lnTo>
                  <a:pt x="3" y="25"/>
                </a:lnTo>
                <a:lnTo>
                  <a:pt x="1" y="28"/>
                </a:lnTo>
                <a:lnTo>
                  <a:pt x="0" y="24"/>
                </a:lnTo>
                <a:lnTo>
                  <a:pt x="2" y="20"/>
                </a:lnTo>
                <a:lnTo>
                  <a:pt x="4" y="13"/>
                </a:lnTo>
                <a:lnTo>
                  <a:pt x="7" y="7"/>
                </a:lnTo>
                <a:lnTo>
                  <a:pt x="8" y="4"/>
                </a:lnTo>
                <a:lnTo>
                  <a:pt x="8" y="0"/>
                </a:lnTo>
                <a:close/>
              </a:path>
            </a:pathLst>
          </a:custGeom>
          <a:grpFill/>
          <a:ln w="0">
            <a:noFill/>
            <a:prstDash val="solid"/>
            <a:round/>
            <a:headEnd/>
            <a:tailEnd/>
          </a:ln>
        </xdr:spPr>
      </xdr:sp>
      <xdr:sp macro="" textlink="">
        <xdr:nvSpPr>
          <xdr:cNvPr id="114" name="Freeform 111">
            <a:extLst>
              <a:ext uri="{FF2B5EF4-FFF2-40B4-BE49-F238E27FC236}">
                <a16:creationId xmlns:a16="http://schemas.microsoft.com/office/drawing/2014/main" id="{00000000-0008-0000-0000-000072000000}"/>
              </a:ext>
            </a:extLst>
          </xdr:cNvPr>
          <xdr:cNvSpPr>
            <a:spLocks/>
          </xdr:cNvSpPr>
        </xdr:nvSpPr>
        <xdr:spPr bwMode="auto">
          <a:xfrm>
            <a:off x="726" y="290"/>
            <a:ext cx="4" cy="3"/>
          </a:xfrm>
          <a:custGeom>
            <a:avLst/>
            <a:gdLst>
              <a:gd name="T0" fmla="*/ 17 w 30"/>
              <a:gd name="T1" fmla="*/ 0 h 31"/>
              <a:gd name="T2" fmla="*/ 23 w 30"/>
              <a:gd name="T3" fmla="*/ 9 h 31"/>
              <a:gd name="T4" fmla="*/ 27 w 30"/>
              <a:gd name="T5" fmla="*/ 16 h 31"/>
              <a:gd name="T6" fmla="*/ 29 w 30"/>
              <a:gd name="T7" fmla="*/ 23 h 31"/>
              <a:gd name="T8" fmla="*/ 30 w 30"/>
              <a:gd name="T9" fmla="*/ 31 h 31"/>
              <a:gd name="T10" fmla="*/ 29 w 30"/>
              <a:gd name="T11" fmla="*/ 31 h 31"/>
              <a:gd name="T12" fmla="*/ 28 w 30"/>
              <a:gd name="T13" fmla="*/ 31 h 31"/>
              <a:gd name="T14" fmla="*/ 28 w 30"/>
              <a:gd name="T15" fmla="*/ 31 h 31"/>
              <a:gd name="T16" fmla="*/ 27 w 30"/>
              <a:gd name="T17" fmla="*/ 30 h 31"/>
              <a:gd name="T18" fmla="*/ 27 w 30"/>
              <a:gd name="T19" fmla="*/ 30 h 31"/>
              <a:gd name="T20" fmla="*/ 27 w 30"/>
              <a:gd name="T21" fmla="*/ 29 h 31"/>
              <a:gd name="T22" fmla="*/ 27 w 30"/>
              <a:gd name="T23" fmla="*/ 27 h 31"/>
              <a:gd name="T24" fmla="*/ 27 w 30"/>
              <a:gd name="T25" fmla="*/ 25 h 31"/>
              <a:gd name="T26" fmla="*/ 26 w 30"/>
              <a:gd name="T27" fmla="*/ 24 h 31"/>
              <a:gd name="T28" fmla="*/ 25 w 30"/>
              <a:gd name="T29" fmla="*/ 21 h 31"/>
              <a:gd name="T30" fmla="*/ 23 w 30"/>
              <a:gd name="T31" fmla="*/ 16 h 31"/>
              <a:gd name="T32" fmla="*/ 19 w 30"/>
              <a:gd name="T33" fmla="*/ 12 h 31"/>
              <a:gd name="T34" fmla="*/ 16 w 30"/>
              <a:gd name="T35" fmla="*/ 7 h 31"/>
              <a:gd name="T36" fmla="*/ 12 w 30"/>
              <a:gd name="T37" fmla="*/ 9 h 31"/>
              <a:gd name="T38" fmla="*/ 10 w 30"/>
              <a:gd name="T39" fmla="*/ 13 h 31"/>
              <a:gd name="T40" fmla="*/ 6 w 30"/>
              <a:gd name="T41" fmla="*/ 16 h 31"/>
              <a:gd name="T42" fmla="*/ 4 w 30"/>
              <a:gd name="T43" fmla="*/ 18 h 31"/>
              <a:gd name="T44" fmla="*/ 3 w 30"/>
              <a:gd name="T45" fmla="*/ 22 h 31"/>
              <a:gd name="T46" fmla="*/ 2 w 30"/>
              <a:gd name="T47" fmla="*/ 24 h 31"/>
              <a:gd name="T48" fmla="*/ 1 w 30"/>
              <a:gd name="T49" fmla="*/ 25 h 31"/>
              <a:gd name="T50" fmla="*/ 2 w 30"/>
              <a:gd name="T51" fmla="*/ 27 h 31"/>
              <a:gd name="T52" fmla="*/ 0 w 30"/>
              <a:gd name="T53" fmla="*/ 25 h 31"/>
              <a:gd name="T54" fmla="*/ 0 w 30"/>
              <a:gd name="T55" fmla="*/ 23 h 31"/>
              <a:gd name="T56" fmla="*/ 0 w 30"/>
              <a:gd name="T57" fmla="*/ 19 h 31"/>
              <a:gd name="T58" fmla="*/ 2 w 30"/>
              <a:gd name="T59" fmla="*/ 17 h 31"/>
              <a:gd name="T60" fmla="*/ 3 w 30"/>
              <a:gd name="T61" fmla="*/ 15 h 31"/>
              <a:gd name="T62" fmla="*/ 5 w 30"/>
              <a:gd name="T63" fmla="*/ 13 h 31"/>
              <a:gd name="T64" fmla="*/ 8 w 30"/>
              <a:gd name="T65" fmla="*/ 10 h 31"/>
              <a:gd name="T66" fmla="*/ 12 w 30"/>
              <a:gd name="T67" fmla="*/ 6 h 31"/>
              <a:gd name="T68" fmla="*/ 16 w 30"/>
              <a:gd name="T69" fmla="*/ 1 h 31"/>
              <a:gd name="T70" fmla="*/ 17 w 30"/>
              <a:gd name="T71" fmla="*/ 0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0" h="31">
                <a:moveTo>
                  <a:pt x="17" y="0"/>
                </a:moveTo>
                <a:lnTo>
                  <a:pt x="23" y="9"/>
                </a:lnTo>
                <a:lnTo>
                  <a:pt x="27" y="16"/>
                </a:lnTo>
                <a:lnTo>
                  <a:pt x="29" y="23"/>
                </a:lnTo>
                <a:lnTo>
                  <a:pt x="30" y="31"/>
                </a:lnTo>
                <a:lnTo>
                  <a:pt x="29" y="31"/>
                </a:lnTo>
                <a:lnTo>
                  <a:pt x="28" y="31"/>
                </a:lnTo>
                <a:lnTo>
                  <a:pt x="28" y="31"/>
                </a:lnTo>
                <a:lnTo>
                  <a:pt x="27" y="30"/>
                </a:lnTo>
                <a:lnTo>
                  <a:pt x="27" y="30"/>
                </a:lnTo>
                <a:lnTo>
                  <a:pt x="27" y="29"/>
                </a:lnTo>
                <a:lnTo>
                  <a:pt x="27" y="27"/>
                </a:lnTo>
                <a:lnTo>
                  <a:pt x="27" y="25"/>
                </a:lnTo>
                <a:lnTo>
                  <a:pt x="26" y="24"/>
                </a:lnTo>
                <a:lnTo>
                  <a:pt x="25" y="21"/>
                </a:lnTo>
                <a:lnTo>
                  <a:pt x="23" y="16"/>
                </a:lnTo>
                <a:lnTo>
                  <a:pt x="19" y="12"/>
                </a:lnTo>
                <a:lnTo>
                  <a:pt x="16" y="7"/>
                </a:lnTo>
                <a:lnTo>
                  <a:pt x="12" y="9"/>
                </a:lnTo>
                <a:lnTo>
                  <a:pt x="10" y="13"/>
                </a:lnTo>
                <a:lnTo>
                  <a:pt x="6" y="16"/>
                </a:lnTo>
                <a:lnTo>
                  <a:pt x="4" y="18"/>
                </a:lnTo>
                <a:lnTo>
                  <a:pt x="3" y="22"/>
                </a:lnTo>
                <a:lnTo>
                  <a:pt x="2" y="24"/>
                </a:lnTo>
                <a:lnTo>
                  <a:pt x="1" y="25"/>
                </a:lnTo>
                <a:lnTo>
                  <a:pt x="2" y="27"/>
                </a:lnTo>
                <a:lnTo>
                  <a:pt x="0" y="25"/>
                </a:lnTo>
                <a:lnTo>
                  <a:pt x="0" y="23"/>
                </a:lnTo>
                <a:lnTo>
                  <a:pt x="0" y="19"/>
                </a:lnTo>
                <a:lnTo>
                  <a:pt x="2" y="17"/>
                </a:lnTo>
                <a:lnTo>
                  <a:pt x="3" y="15"/>
                </a:lnTo>
                <a:lnTo>
                  <a:pt x="5" y="13"/>
                </a:lnTo>
                <a:lnTo>
                  <a:pt x="8" y="10"/>
                </a:lnTo>
                <a:lnTo>
                  <a:pt x="12" y="6"/>
                </a:lnTo>
                <a:lnTo>
                  <a:pt x="16" y="1"/>
                </a:lnTo>
                <a:lnTo>
                  <a:pt x="17" y="0"/>
                </a:lnTo>
                <a:close/>
              </a:path>
            </a:pathLst>
          </a:custGeom>
          <a:grpFill/>
          <a:ln w="0">
            <a:noFill/>
            <a:prstDash val="solid"/>
            <a:round/>
            <a:headEnd/>
            <a:tailEnd/>
          </a:ln>
        </xdr:spPr>
      </xdr:sp>
      <xdr:sp macro="" textlink="">
        <xdr:nvSpPr>
          <xdr:cNvPr id="115" name="Freeform 112">
            <a:extLst>
              <a:ext uri="{FF2B5EF4-FFF2-40B4-BE49-F238E27FC236}">
                <a16:creationId xmlns:a16="http://schemas.microsoft.com/office/drawing/2014/main" id="{00000000-0008-0000-0000-000073000000}"/>
              </a:ext>
            </a:extLst>
          </xdr:cNvPr>
          <xdr:cNvSpPr>
            <a:spLocks/>
          </xdr:cNvSpPr>
        </xdr:nvSpPr>
        <xdr:spPr bwMode="auto">
          <a:xfrm>
            <a:off x="721" y="293"/>
            <a:ext cx="6" cy="7"/>
          </a:xfrm>
          <a:custGeom>
            <a:avLst/>
            <a:gdLst>
              <a:gd name="T0" fmla="*/ 2 w 37"/>
              <a:gd name="T1" fmla="*/ 0 h 55"/>
              <a:gd name="T2" fmla="*/ 6 w 37"/>
              <a:gd name="T3" fmla="*/ 2 h 55"/>
              <a:gd name="T4" fmla="*/ 13 w 37"/>
              <a:gd name="T5" fmla="*/ 6 h 55"/>
              <a:gd name="T6" fmla="*/ 19 w 37"/>
              <a:gd name="T7" fmla="*/ 10 h 55"/>
              <a:gd name="T8" fmla="*/ 21 w 37"/>
              <a:gd name="T9" fmla="*/ 12 h 55"/>
              <a:gd name="T10" fmla="*/ 23 w 37"/>
              <a:gd name="T11" fmla="*/ 13 h 55"/>
              <a:gd name="T12" fmla="*/ 25 w 37"/>
              <a:gd name="T13" fmla="*/ 15 h 55"/>
              <a:gd name="T14" fmla="*/ 25 w 37"/>
              <a:gd name="T15" fmla="*/ 18 h 55"/>
              <a:gd name="T16" fmla="*/ 25 w 37"/>
              <a:gd name="T17" fmla="*/ 19 h 55"/>
              <a:gd name="T18" fmla="*/ 25 w 37"/>
              <a:gd name="T19" fmla="*/ 21 h 55"/>
              <a:gd name="T20" fmla="*/ 25 w 37"/>
              <a:gd name="T21" fmla="*/ 23 h 55"/>
              <a:gd name="T22" fmla="*/ 23 w 37"/>
              <a:gd name="T23" fmla="*/ 22 h 55"/>
              <a:gd name="T24" fmla="*/ 23 w 37"/>
              <a:gd name="T25" fmla="*/ 21 h 55"/>
              <a:gd name="T26" fmla="*/ 23 w 37"/>
              <a:gd name="T27" fmla="*/ 21 h 55"/>
              <a:gd name="T28" fmla="*/ 22 w 37"/>
              <a:gd name="T29" fmla="*/ 19 h 55"/>
              <a:gd name="T30" fmla="*/ 21 w 37"/>
              <a:gd name="T31" fmla="*/ 17 h 55"/>
              <a:gd name="T32" fmla="*/ 19 w 37"/>
              <a:gd name="T33" fmla="*/ 14 h 55"/>
              <a:gd name="T34" fmla="*/ 17 w 37"/>
              <a:gd name="T35" fmla="*/ 12 h 55"/>
              <a:gd name="T36" fmla="*/ 14 w 37"/>
              <a:gd name="T37" fmla="*/ 10 h 55"/>
              <a:gd name="T38" fmla="*/ 11 w 37"/>
              <a:gd name="T39" fmla="*/ 9 h 55"/>
              <a:gd name="T40" fmla="*/ 7 w 37"/>
              <a:gd name="T41" fmla="*/ 8 h 55"/>
              <a:gd name="T42" fmla="*/ 3 w 37"/>
              <a:gd name="T43" fmla="*/ 8 h 55"/>
              <a:gd name="T44" fmla="*/ 3 w 37"/>
              <a:gd name="T45" fmla="*/ 11 h 55"/>
              <a:gd name="T46" fmla="*/ 2 w 37"/>
              <a:gd name="T47" fmla="*/ 15 h 55"/>
              <a:gd name="T48" fmla="*/ 3 w 37"/>
              <a:gd name="T49" fmla="*/ 20 h 55"/>
              <a:gd name="T50" fmla="*/ 4 w 37"/>
              <a:gd name="T51" fmla="*/ 23 h 55"/>
              <a:gd name="T52" fmla="*/ 6 w 37"/>
              <a:gd name="T53" fmla="*/ 30 h 55"/>
              <a:gd name="T54" fmla="*/ 9 w 37"/>
              <a:gd name="T55" fmla="*/ 35 h 55"/>
              <a:gd name="T56" fmla="*/ 13 w 37"/>
              <a:gd name="T57" fmla="*/ 40 h 55"/>
              <a:gd name="T58" fmla="*/ 20 w 37"/>
              <a:gd name="T59" fmla="*/ 47 h 55"/>
              <a:gd name="T60" fmla="*/ 29 w 37"/>
              <a:gd name="T61" fmla="*/ 52 h 55"/>
              <a:gd name="T62" fmla="*/ 37 w 37"/>
              <a:gd name="T63" fmla="*/ 52 h 55"/>
              <a:gd name="T64" fmla="*/ 37 w 37"/>
              <a:gd name="T65" fmla="*/ 55 h 55"/>
              <a:gd name="T66" fmla="*/ 28 w 37"/>
              <a:gd name="T67" fmla="*/ 54 h 55"/>
              <a:gd name="T68" fmla="*/ 19 w 37"/>
              <a:gd name="T69" fmla="*/ 49 h 55"/>
              <a:gd name="T70" fmla="*/ 11 w 37"/>
              <a:gd name="T71" fmla="*/ 43 h 55"/>
              <a:gd name="T72" fmla="*/ 3 w 37"/>
              <a:gd name="T73" fmla="*/ 29 h 55"/>
              <a:gd name="T74" fmla="*/ 0 w 37"/>
              <a:gd name="T75" fmla="*/ 14 h 55"/>
              <a:gd name="T76" fmla="*/ 1 w 37"/>
              <a:gd name="T77" fmla="*/ 1 h 55"/>
              <a:gd name="T78" fmla="*/ 2 w 37"/>
              <a:gd name="T79"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7" h="55">
                <a:moveTo>
                  <a:pt x="2" y="0"/>
                </a:moveTo>
                <a:lnTo>
                  <a:pt x="6" y="2"/>
                </a:lnTo>
                <a:lnTo>
                  <a:pt x="13" y="6"/>
                </a:lnTo>
                <a:lnTo>
                  <a:pt x="19" y="10"/>
                </a:lnTo>
                <a:lnTo>
                  <a:pt x="21" y="12"/>
                </a:lnTo>
                <a:lnTo>
                  <a:pt x="23" y="13"/>
                </a:lnTo>
                <a:lnTo>
                  <a:pt x="25" y="15"/>
                </a:lnTo>
                <a:lnTo>
                  <a:pt x="25" y="18"/>
                </a:lnTo>
                <a:lnTo>
                  <a:pt x="25" y="19"/>
                </a:lnTo>
                <a:lnTo>
                  <a:pt x="25" y="21"/>
                </a:lnTo>
                <a:lnTo>
                  <a:pt x="25" y="23"/>
                </a:lnTo>
                <a:lnTo>
                  <a:pt x="23" y="22"/>
                </a:lnTo>
                <a:lnTo>
                  <a:pt x="23" y="21"/>
                </a:lnTo>
                <a:lnTo>
                  <a:pt x="23" y="21"/>
                </a:lnTo>
                <a:lnTo>
                  <a:pt x="22" y="19"/>
                </a:lnTo>
                <a:lnTo>
                  <a:pt x="21" y="17"/>
                </a:lnTo>
                <a:lnTo>
                  <a:pt x="19" y="14"/>
                </a:lnTo>
                <a:lnTo>
                  <a:pt x="17" y="12"/>
                </a:lnTo>
                <a:lnTo>
                  <a:pt x="14" y="10"/>
                </a:lnTo>
                <a:lnTo>
                  <a:pt x="11" y="9"/>
                </a:lnTo>
                <a:lnTo>
                  <a:pt x="7" y="8"/>
                </a:lnTo>
                <a:lnTo>
                  <a:pt x="3" y="8"/>
                </a:lnTo>
                <a:lnTo>
                  <a:pt x="3" y="11"/>
                </a:lnTo>
                <a:lnTo>
                  <a:pt x="2" y="15"/>
                </a:lnTo>
                <a:lnTo>
                  <a:pt x="3" y="20"/>
                </a:lnTo>
                <a:lnTo>
                  <a:pt x="4" y="23"/>
                </a:lnTo>
                <a:lnTo>
                  <a:pt x="6" y="30"/>
                </a:lnTo>
                <a:lnTo>
                  <a:pt x="9" y="35"/>
                </a:lnTo>
                <a:lnTo>
                  <a:pt x="13" y="40"/>
                </a:lnTo>
                <a:lnTo>
                  <a:pt x="20" y="47"/>
                </a:lnTo>
                <a:lnTo>
                  <a:pt x="29" y="52"/>
                </a:lnTo>
                <a:lnTo>
                  <a:pt x="37" y="52"/>
                </a:lnTo>
                <a:lnTo>
                  <a:pt x="37" y="55"/>
                </a:lnTo>
                <a:lnTo>
                  <a:pt x="28" y="54"/>
                </a:lnTo>
                <a:lnTo>
                  <a:pt x="19" y="49"/>
                </a:lnTo>
                <a:lnTo>
                  <a:pt x="11" y="43"/>
                </a:lnTo>
                <a:lnTo>
                  <a:pt x="3" y="29"/>
                </a:lnTo>
                <a:lnTo>
                  <a:pt x="0" y="14"/>
                </a:lnTo>
                <a:lnTo>
                  <a:pt x="1" y="1"/>
                </a:lnTo>
                <a:lnTo>
                  <a:pt x="2" y="0"/>
                </a:lnTo>
                <a:close/>
              </a:path>
            </a:pathLst>
          </a:custGeom>
          <a:grpFill/>
          <a:ln w="0">
            <a:noFill/>
            <a:prstDash val="solid"/>
            <a:round/>
            <a:headEnd/>
            <a:tailEnd/>
          </a:ln>
        </xdr:spPr>
      </xdr:sp>
      <xdr:sp macro="" textlink="">
        <xdr:nvSpPr>
          <xdr:cNvPr id="116" name="Freeform 113">
            <a:extLst>
              <a:ext uri="{FF2B5EF4-FFF2-40B4-BE49-F238E27FC236}">
                <a16:creationId xmlns:a16="http://schemas.microsoft.com/office/drawing/2014/main" id="{00000000-0008-0000-0000-000074000000}"/>
              </a:ext>
            </a:extLst>
          </xdr:cNvPr>
          <xdr:cNvSpPr>
            <a:spLocks/>
          </xdr:cNvSpPr>
        </xdr:nvSpPr>
        <xdr:spPr bwMode="auto">
          <a:xfrm>
            <a:off x="722" y="289"/>
            <a:ext cx="4" cy="5"/>
          </a:xfrm>
          <a:custGeom>
            <a:avLst/>
            <a:gdLst>
              <a:gd name="T0" fmla="*/ 13 w 28"/>
              <a:gd name="T1" fmla="*/ 0 h 43"/>
              <a:gd name="T2" fmla="*/ 14 w 28"/>
              <a:gd name="T3" fmla="*/ 1 h 43"/>
              <a:gd name="T4" fmla="*/ 16 w 28"/>
              <a:gd name="T5" fmla="*/ 2 h 43"/>
              <a:gd name="T6" fmla="*/ 17 w 28"/>
              <a:gd name="T7" fmla="*/ 3 h 43"/>
              <a:gd name="T8" fmla="*/ 17 w 28"/>
              <a:gd name="T9" fmla="*/ 5 h 43"/>
              <a:gd name="T10" fmla="*/ 22 w 28"/>
              <a:gd name="T11" fmla="*/ 11 h 43"/>
              <a:gd name="T12" fmla="*/ 25 w 28"/>
              <a:gd name="T13" fmla="*/ 17 h 43"/>
              <a:gd name="T14" fmla="*/ 26 w 28"/>
              <a:gd name="T15" fmla="*/ 20 h 43"/>
              <a:gd name="T16" fmla="*/ 28 w 28"/>
              <a:gd name="T17" fmla="*/ 24 h 43"/>
              <a:gd name="T18" fmla="*/ 28 w 28"/>
              <a:gd name="T19" fmla="*/ 29 h 43"/>
              <a:gd name="T20" fmla="*/ 28 w 28"/>
              <a:gd name="T21" fmla="*/ 35 h 43"/>
              <a:gd name="T22" fmla="*/ 26 w 28"/>
              <a:gd name="T23" fmla="*/ 34 h 43"/>
              <a:gd name="T24" fmla="*/ 26 w 28"/>
              <a:gd name="T25" fmla="*/ 34 h 43"/>
              <a:gd name="T26" fmla="*/ 25 w 28"/>
              <a:gd name="T27" fmla="*/ 34 h 43"/>
              <a:gd name="T28" fmla="*/ 25 w 28"/>
              <a:gd name="T29" fmla="*/ 32 h 43"/>
              <a:gd name="T30" fmla="*/ 25 w 28"/>
              <a:gd name="T31" fmla="*/ 29 h 43"/>
              <a:gd name="T32" fmla="*/ 23 w 28"/>
              <a:gd name="T33" fmla="*/ 27 h 43"/>
              <a:gd name="T34" fmla="*/ 22 w 28"/>
              <a:gd name="T35" fmla="*/ 22 h 43"/>
              <a:gd name="T36" fmla="*/ 20 w 28"/>
              <a:gd name="T37" fmla="*/ 17 h 43"/>
              <a:gd name="T38" fmla="*/ 18 w 28"/>
              <a:gd name="T39" fmla="*/ 14 h 43"/>
              <a:gd name="T40" fmla="*/ 16 w 28"/>
              <a:gd name="T41" fmla="*/ 11 h 43"/>
              <a:gd name="T42" fmla="*/ 14 w 28"/>
              <a:gd name="T43" fmla="*/ 10 h 43"/>
              <a:gd name="T44" fmla="*/ 12 w 28"/>
              <a:gd name="T45" fmla="*/ 8 h 43"/>
              <a:gd name="T46" fmla="*/ 9 w 28"/>
              <a:gd name="T47" fmla="*/ 13 h 43"/>
              <a:gd name="T48" fmla="*/ 6 w 28"/>
              <a:gd name="T49" fmla="*/ 19 h 43"/>
              <a:gd name="T50" fmla="*/ 4 w 28"/>
              <a:gd name="T51" fmla="*/ 23 h 43"/>
              <a:gd name="T52" fmla="*/ 3 w 28"/>
              <a:gd name="T53" fmla="*/ 27 h 43"/>
              <a:gd name="T54" fmla="*/ 3 w 28"/>
              <a:gd name="T55" fmla="*/ 31 h 43"/>
              <a:gd name="T56" fmla="*/ 3 w 28"/>
              <a:gd name="T57" fmla="*/ 35 h 43"/>
              <a:gd name="T58" fmla="*/ 6 w 28"/>
              <a:gd name="T59" fmla="*/ 39 h 43"/>
              <a:gd name="T60" fmla="*/ 8 w 28"/>
              <a:gd name="T61" fmla="*/ 43 h 43"/>
              <a:gd name="T62" fmla="*/ 4 w 28"/>
              <a:gd name="T63" fmla="*/ 43 h 43"/>
              <a:gd name="T64" fmla="*/ 0 w 28"/>
              <a:gd name="T65" fmla="*/ 34 h 43"/>
              <a:gd name="T66" fmla="*/ 1 w 28"/>
              <a:gd name="T67" fmla="*/ 24 h 43"/>
              <a:gd name="T68" fmla="*/ 4 w 28"/>
              <a:gd name="T69" fmla="*/ 15 h 43"/>
              <a:gd name="T70" fmla="*/ 9 w 28"/>
              <a:gd name="T71" fmla="*/ 8 h 43"/>
              <a:gd name="T72" fmla="*/ 13 w 28"/>
              <a:gd name="T7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43">
                <a:moveTo>
                  <a:pt x="13" y="0"/>
                </a:moveTo>
                <a:lnTo>
                  <a:pt x="14" y="1"/>
                </a:lnTo>
                <a:lnTo>
                  <a:pt x="16" y="2"/>
                </a:lnTo>
                <a:lnTo>
                  <a:pt x="17" y="3"/>
                </a:lnTo>
                <a:lnTo>
                  <a:pt x="17" y="5"/>
                </a:lnTo>
                <a:lnTo>
                  <a:pt x="22" y="11"/>
                </a:lnTo>
                <a:lnTo>
                  <a:pt x="25" y="17"/>
                </a:lnTo>
                <a:lnTo>
                  <a:pt x="26" y="20"/>
                </a:lnTo>
                <a:lnTo>
                  <a:pt x="28" y="24"/>
                </a:lnTo>
                <a:lnTo>
                  <a:pt x="28" y="29"/>
                </a:lnTo>
                <a:lnTo>
                  <a:pt x="28" y="35"/>
                </a:lnTo>
                <a:lnTo>
                  <a:pt x="26" y="34"/>
                </a:lnTo>
                <a:lnTo>
                  <a:pt x="26" y="34"/>
                </a:lnTo>
                <a:lnTo>
                  <a:pt x="25" y="34"/>
                </a:lnTo>
                <a:lnTo>
                  <a:pt x="25" y="32"/>
                </a:lnTo>
                <a:lnTo>
                  <a:pt x="25" y="29"/>
                </a:lnTo>
                <a:lnTo>
                  <a:pt x="23" y="27"/>
                </a:lnTo>
                <a:lnTo>
                  <a:pt x="22" y="22"/>
                </a:lnTo>
                <a:lnTo>
                  <a:pt x="20" y="17"/>
                </a:lnTo>
                <a:lnTo>
                  <a:pt x="18" y="14"/>
                </a:lnTo>
                <a:lnTo>
                  <a:pt x="16" y="11"/>
                </a:lnTo>
                <a:lnTo>
                  <a:pt x="14" y="10"/>
                </a:lnTo>
                <a:lnTo>
                  <a:pt x="12" y="8"/>
                </a:lnTo>
                <a:lnTo>
                  <a:pt x="9" y="13"/>
                </a:lnTo>
                <a:lnTo>
                  <a:pt x="6" y="19"/>
                </a:lnTo>
                <a:lnTo>
                  <a:pt x="4" y="23"/>
                </a:lnTo>
                <a:lnTo>
                  <a:pt x="3" y="27"/>
                </a:lnTo>
                <a:lnTo>
                  <a:pt x="3" y="31"/>
                </a:lnTo>
                <a:lnTo>
                  <a:pt x="3" y="35"/>
                </a:lnTo>
                <a:lnTo>
                  <a:pt x="6" y="39"/>
                </a:lnTo>
                <a:lnTo>
                  <a:pt x="8" y="43"/>
                </a:lnTo>
                <a:lnTo>
                  <a:pt x="4" y="43"/>
                </a:lnTo>
                <a:lnTo>
                  <a:pt x="0" y="34"/>
                </a:lnTo>
                <a:lnTo>
                  <a:pt x="1" y="24"/>
                </a:lnTo>
                <a:lnTo>
                  <a:pt x="4" y="15"/>
                </a:lnTo>
                <a:lnTo>
                  <a:pt x="9" y="8"/>
                </a:lnTo>
                <a:lnTo>
                  <a:pt x="13" y="0"/>
                </a:lnTo>
                <a:close/>
              </a:path>
            </a:pathLst>
          </a:custGeom>
          <a:grpFill/>
          <a:ln w="0">
            <a:noFill/>
            <a:prstDash val="solid"/>
            <a:round/>
            <a:headEnd/>
            <a:tailEnd/>
          </a:ln>
        </xdr:spPr>
      </xdr:sp>
      <xdr:sp macro="" textlink="">
        <xdr:nvSpPr>
          <xdr:cNvPr id="117" name="Freeform 114">
            <a:extLst>
              <a:ext uri="{FF2B5EF4-FFF2-40B4-BE49-F238E27FC236}">
                <a16:creationId xmlns:a16="http://schemas.microsoft.com/office/drawing/2014/main" id="{00000000-0008-0000-0000-000075000000}"/>
              </a:ext>
            </a:extLst>
          </xdr:cNvPr>
          <xdr:cNvSpPr>
            <a:spLocks/>
          </xdr:cNvSpPr>
        </xdr:nvSpPr>
        <xdr:spPr bwMode="auto">
          <a:xfrm>
            <a:off x="729" y="287"/>
            <a:ext cx="4" cy="4"/>
          </a:xfrm>
          <a:custGeom>
            <a:avLst/>
            <a:gdLst>
              <a:gd name="T0" fmla="*/ 11 w 34"/>
              <a:gd name="T1" fmla="*/ 0 h 38"/>
              <a:gd name="T2" fmla="*/ 13 w 34"/>
              <a:gd name="T3" fmla="*/ 2 h 38"/>
              <a:gd name="T4" fmla="*/ 15 w 34"/>
              <a:gd name="T5" fmla="*/ 3 h 38"/>
              <a:gd name="T6" fmla="*/ 21 w 34"/>
              <a:gd name="T7" fmla="*/ 7 h 38"/>
              <a:gd name="T8" fmla="*/ 26 w 34"/>
              <a:gd name="T9" fmla="*/ 13 h 38"/>
              <a:gd name="T10" fmla="*/ 31 w 34"/>
              <a:gd name="T11" fmla="*/ 20 h 38"/>
              <a:gd name="T12" fmla="*/ 33 w 34"/>
              <a:gd name="T13" fmla="*/ 25 h 38"/>
              <a:gd name="T14" fmla="*/ 34 w 34"/>
              <a:gd name="T15" fmla="*/ 30 h 38"/>
              <a:gd name="T16" fmla="*/ 34 w 34"/>
              <a:gd name="T17" fmla="*/ 32 h 38"/>
              <a:gd name="T18" fmla="*/ 33 w 34"/>
              <a:gd name="T19" fmla="*/ 33 h 38"/>
              <a:gd name="T20" fmla="*/ 33 w 34"/>
              <a:gd name="T21" fmla="*/ 35 h 38"/>
              <a:gd name="T22" fmla="*/ 32 w 34"/>
              <a:gd name="T23" fmla="*/ 35 h 38"/>
              <a:gd name="T24" fmla="*/ 31 w 34"/>
              <a:gd name="T25" fmla="*/ 37 h 38"/>
              <a:gd name="T26" fmla="*/ 31 w 34"/>
              <a:gd name="T27" fmla="*/ 38 h 38"/>
              <a:gd name="T28" fmla="*/ 29 w 34"/>
              <a:gd name="T29" fmla="*/ 34 h 38"/>
              <a:gd name="T30" fmla="*/ 28 w 34"/>
              <a:gd name="T31" fmla="*/ 31 h 38"/>
              <a:gd name="T32" fmla="*/ 27 w 34"/>
              <a:gd name="T33" fmla="*/ 28 h 38"/>
              <a:gd name="T34" fmla="*/ 25 w 34"/>
              <a:gd name="T35" fmla="*/ 22 h 38"/>
              <a:gd name="T36" fmla="*/ 23 w 34"/>
              <a:gd name="T37" fmla="*/ 17 h 38"/>
              <a:gd name="T38" fmla="*/ 20 w 34"/>
              <a:gd name="T39" fmla="*/ 13 h 38"/>
              <a:gd name="T40" fmla="*/ 17 w 34"/>
              <a:gd name="T41" fmla="*/ 9 h 38"/>
              <a:gd name="T42" fmla="*/ 15 w 34"/>
              <a:gd name="T43" fmla="*/ 8 h 38"/>
              <a:gd name="T44" fmla="*/ 14 w 34"/>
              <a:gd name="T45" fmla="*/ 8 h 38"/>
              <a:gd name="T46" fmla="*/ 12 w 34"/>
              <a:gd name="T47" fmla="*/ 7 h 38"/>
              <a:gd name="T48" fmla="*/ 12 w 34"/>
              <a:gd name="T49" fmla="*/ 7 h 38"/>
              <a:gd name="T50" fmla="*/ 11 w 34"/>
              <a:gd name="T51" fmla="*/ 8 h 38"/>
              <a:gd name="T52" fmla="*/ 10 w 34"/>
              <a:gd name="T53" fmla="*/ 9 h 38"/>
              <a:gd name="T54" fmla="*/ 10 w 34"/>
              <a:gd name="T55" fmla="*/ 11 h 38"/>
              <a:gd name="T56" fmla="*/ 7 w 34"/>
              <a:gd name="T57" fmla="*/ 16 h 38"/>
              <a:gd name="T58" fmla="*/ 5 w 34"/>
              <a:gd name="T59" fmla="*/ 22 h 38"/>
              <a:gd name="T60" fmla="*/ 4 w 34"/>
              <a:gd name="T61" fmla="*/ 24 h 38"/>
              <a:gd name="T62" fmla="*/ 4 w 34"/>
              <a:gd name="T63" fmla="*/ 26 h 38"/>
              <a:gd name="T64" fmla="*/ 3 w 34"/>
              <a:gd name="T65" fmla="*/ 29 h 38"/>
              <a:gd name="T66" fmla="*/ 3 w 34"/>
              <a:gd name="T67" fmla="*/ 31 h 38"/>
              <a:gd name="T68" fmla="*/ 3 w 34"/>
              <a:gd name="T69" fmla="*/ 33 h 38"/>
              <a:gd name="T70" fmla="*/ 3 w 34"/>
              <a:gd name="T71" fmla="*/ 34 h 38"/>
              <a:gd name="T72" fmla="*/ 3 w 34"/>
              <a:gd name="T73" fmla="*/ 37 h 38"/>
              <a:gd name="T74" fmla="*/ 1 w 34"/>
              <a:gd name="T75" fmla="*/ 34 h 38"/>
              <a:gd name="T76" fmla="*/ 0 w 34"/>
              <a:gd name="T77" fmla="*/ 33 h 38"/>
              <a:gd name="T78" fmla="*/ 0 w 34"/>
              <a:gd name="T79" fmla="*/ 31 h 38"/>
              <a:gd name="T80" fmla="*/ 0 w 34"/>
              <a:gd name="T81" fmla="*/ 26 h 38"/>
              <a:gd name="T82" fmla="*/ 1 w 34"/>
              <a:gd name="T83" fmla="*/ 23 h 38"/>
              <a:gd name="T84" fmla="*/ 5 w 34"/>
              <a:gd name="T85" fmla="*/ 16 h 38"/>
              <a:gd name="T86" fmla="*/ 8 w 34"/>
              <a:gd name="T87" fmla="*/ 9 h 38"/>
              <a:gd name="T88" fmla="*/ 11 w 34"/>
              <a:gd name="T89"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 h="38">
                <a:moveTo>
                  <a:pt x="11" y="0"/>
                </a:moveTo>
                <a:lnTo>
                  <a:pt x="13" y="2"/>
                </a:lnTo>
                <a:lnTo>
                  <a:pt x="15" y="3"/>
                </a:lnTo>
                <a:lnTo>
                  <a:pt x="21" y="7"/>
                </a:lnTo>
                <a:lnTo>
                  <a:pt x="26" y="13"/>
                </a:lnTo>
                <a:lnTo>
                  <a:pt x="31" y="20"/>
                </a:lnTo>
                <a:lnTo>
                  <a:pt x="33" y="25"/>
                </a:lnTo>
                <a:lnTo>
                  <a:pt x="34" y="30"/>
                </a:lnTo>
                <a:lnTo>
                  <a:pt x="34" y="32"/>
                </a:lnTo>
                <a:lnTo>
                  <a:pt x="33" y="33"/>
                </a:lnTo>
                <a:lnTo>
                  <a:pt x="33" y="35"/>
                </a:lnTo>
                <a:lnTo>
                  <a:pt x="32" y="35"/>
                </a:lnTo>
                <a:lnTo>
                  <a:pt x="31" y="37"/>
                </a:lnTo>
                <a:lnTo>
                  <a:pt x="31" y="38"/>
                </a:lnTo>
                <a:lnTo>
                  <a:pt x="29" y="34"/>
                </a:lnTo>
                <a:lnTo>
                  <a:pt x="28" y="31"/>
                </a:lnTo>
                <a:lnTo>
                  <a:pt x="27" y="28"/>
                </a:lnTo>
                <a:lnTo>
                  <a:pt x="25" y="22"/>
                </a:lnTo>
                <a:lnTo>
                  <a:pt x="23" y="17"/>
                </a:lnTo>
                <a:lnTo>
                  <a:pt x="20" y="13"/>
                </a:lnTo>
                <a:lnTo>
                  <a:pt x="17" y="9"/>
                </a:lnTo>
                <a:lnTo>
                  <a:pt x="15" y="8"/>
                </a:lnTo>
                <a:lnTo>
                  <a:pt x="14" y="8"/>
                </a:lnTo>
                <a:lnTo>
                  <a:pt x="12" y="7"/>
                </a:lnTo>
                <a:lnTo>
                  <a:pt x="12" y="7"/>
                </a:lnTo>
                <a:lnTo>
                  <a:pt x="11" y="8"/>
                </a:lnTo>
                <a:lnTo>
                  <a:pt x="10" y="9"/>
                </a:lnTo>
                <a:lnTo>
                  <a:pt x="10" y="11"/>
                </a:lnTo>
                <a:lnTo>
                  <a:pt x="7" y="16"/>
                </a:lnTo>
                <a:lnTo>
                  <a:pt x="5" y="22"/>
                </a:lnTo>
                <a:lnTo>
                  <a:pt x="4" y="24"/>
                </a:lnTo>
                <a:lnTo>
                  <a:pt x="4" y="26"/>
                </a:lnTo>
                <a:lnTo>
                  <a:pt x="3" y="29"/>
                </a:lnTo>
                <a:lnTo>
                  <a:pt x="3" y="31"/>
                </a:lnTo>
                <a:lnTo>
                  <a:pt x="3" y="33"/>
                </a:lnTo>
                <a:lnTo>
                  <a:pt x="3" y="34"/>
                </a:lnTo>
                <a:lnTo>
                  <a:pt x="3" y="37"/>
                </a:lnTo>
                <a:lnTo>
                  <a:pt x="1" y="34"/>
                </a:lnTo>
                <a:lnTo>
                  <a:pt x="0" y="33"/>
                </a:lnTo>
                <a:lnTo>
                  <a:pt x="0" y="31"/>
                </a:lnTo>
                <a:lnTo>
                  <a:pt x="0" y="26"/>
                </a:lnTo>
                <a:lnTo>
                  <a:pt x="1" y="23"/>
                </a:lnTo>
                <a:lnTo>
                  <a:pt x="5" y="16"/>
                </a:lnTo>
                <a:lnTo>
                  <a:pt x="8" y="9"/>
                </a:lnTo>
                <a:lnTo>
                  <a:pt x="11" y="0"/>
                </a:lnTo>
                <a:close/>
              </a:path>
            </a:pathLst>
          </a:custGeom>
          <a:grpFill/>
          <a:ln w="0">
            <a:noFill/>
            <a:prstDash val="solid"/>
            <a:round/>
            <a:headEnd/>
            <a:tailEnd/>
          </a:ln>
        </xdr:spPr>
      </xdr:sp>
      <xdr:sp macro="" textlink="">
        <xdr:nvSpPr>
          <xdr:cNvPr id="118" name="Freeform 115">
            <a:extLst>
              <a:ext uri="{FF2B5EF4-FFF2-40B4-BE49-F238E27FC236}">
                <a16:creationId xmlns:a16="http://schemas.microsoft.com/office/drawing/2014/main" id="{00000000-0008-0000-0000-000076000000}"/>
              </a:ext>
            </a:extLst>
          </xdr:cNvPr>
          <xdr:cNvSpPr>
            <a:spLocks/>
          </xdr:cNvSpPr>
        </xdr:nvSpPr>
        <xdr:spPr bwMode="auto">
          <a:xfrm>
            <a:off x="724" y="286"/>
            <a:ext cx="6" cy="4"/>
          </a:xfrm>
          <a:custGeom>
            <a:avLst/>
            <a:gdLst>
              <a:gd name="T0" fmla="*/ 40 w 42"/>
              <a:gd name="T1" fmla="*/ 0 h 27"/>
              <a:gd name="T2" fmla="*/ 41 w 42"/>
              <a:gd name="T3" fmla="*/ 6 h 27"/>
              <a:gd name="T4" fmla="*/ 42 w 42"/>
              <a:gd name="T5" fmla="*/ 10 h 27"/>
              <a:gd name="T6" fmla="*/ 41 w 42"/>
              <a:gd name="T7" fmla="*/ 12 h 27"/>
              <a:gd name="T8" fmla="*/ 39 w 42"/>
              <a:gd name="T9" fmla="*/ 15 h 27"/>
              <a:gd name="T10" fmla="*/ 39 w 42"/>
              <a:gd name="T11" fmla="*/ 12 h 27"/>
              <a:gd name="T12" fmla="*/ 39 w 42"/>
              <a:gd name="T13" fmla="*/ 10 h 27"/>
              <a:gd name="T14" fmla="*/ 38 w 42"/>
              <a:gd name="T15" fmla="*/ 6 h 27"/>
              <a:gd name="T16" fmla="*/ 37 w 42"/>
              <a:gd name="T17" fmla="*/ 5 h 27"/>
              <a:gd name="T18" fmla="*/ 35 w 42"/>
              <a:gd name="T19" fmla="*/ 2 h 27"/>
              <a:gd name="T20" fmla="*/ 29 w 42"/>
              <a:gd name="T21" fmla="*/ 5 h 27"/>
              <a:gd name="T22" fmla="*/ 25 w 42"/>
              <a:gd name="T23" fmla="*/ 7 h 27"/>
              <a:gd name="T24" fmla="*/ 21 w 42"/>
              <a:gd name="T25" fmla="*/ 9 h 27"/>
              <a:gd name="T26" fmla="*/ 16 w 42"/>
              <a:gd name="T27" fmla="*/ 11 h 27"/>
              <a:gd name="T28" fmla="*/ 12 w 42"/>
              <a:gd name="T29" fmla="*/ 14 h 27"/>
              <a:gd name="T30" fmla="*/ 8 w 42"/>
              <a:gd name="T31" fmla="*/ 17 h 27"/>
              <a:gd name="T32" fmla="*/ 4 w 42"/>
              <a:gd name="T33" fmla="*/ 22 h 27"/>
              <a:gd name="T34" fmla="*/ 4 w 42"/>
              <a:gd name="T35" fmla="*/ 23 h 27"/>
              <a:gd name="T36" fmla="*/ 3 w 42"/>
              <a:gd name="T37" fmla="*/ 25 h 27"/>
              <a:gd name="T38" fmla="*/ 2 w 42"/>
              <a:gd name="T39" fmla="*/ 25 h 27"/>
              <a:gd name="T40" fmla="*/ 2 w 42"/>
              <a:gd name="T41" fmla="*/ 26 h 27"/>
              <a:gd name="T42" fmla="*/ 2 w 42"/>
              <a:gd name="T43" fmla="*/ 27 h 27"/>
              <a:gd name="T44" fmla="*/ 1 w 42"/>
              <a:gd name="T45" fmla="*/ 27 h 27"/>
              <a:gd name="T46" fmla="*/ 1 w 42"/>
              <a:gd name="T47" fmla="*/ 26 h 27"/>
              <a:gd name="T48" fmla="*/ 0 w 42"/>
              <a:gd name="T49" fmla="*/ 26 h 27"/>
              <a:gd name="T50" fmla="*/ 0 w 42"/>
              <a:gd name="T51" fmla="*/ 25 h 27"/>
              <a:gd name="T52" fmla="*/ 0 w 42"/>
              <a:gd name="T53" fmla="*/ 24 h 27"/>
              <a:gd name="T54" fmla="*/ 1 w 42"/>
              <a:gd name="T55" fmla="*/ 22 h 27"/>
              <a:gd name="T56" fmla="*/ 2 w 42"/>
              <a:gd name="T57" fmla="*/ 19 h 27"/>
              <a:gd name="T58" fmla="*/ 10 w 42"/>
              <a:gd name="T59" fmla="*/ 12 h 27"/>
              <a:gd name="T60" fmla="*/ 20 w 42"/>
              <a:gd name="T61" fmla="*/ 7 h 27"/>
              <a:gd name="T62" fmla="*/ 30 w 42"/>
              <a:gd name="T63" fmla="*/ 2 h 27"/>
              <a:gd name="T64" fmla="*/ 39 w 42"/>
              <a:gd name="T65" fmla="*/ 0 h 27"/>
              <a:gd name="T66" fmla="*/ 40 w 42"/>
              <a:gd name="T67" fmla="*/ 0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 h="27">
                <a:moveTo>
                  <a:pt x="40" y="0"/>
                </a:moveTo>
                <a:lnTo>
                  <a:pt x="41" y="6"/>
                </a:lnTo>
                <a:lnTo>
                  <a:pt x="42" y="10"/>
                </a:lnTo>
                <a:lnTo>
                  <a:pt x="41" y="12"/>
                </a:lnTo>
                <a:lnTo>
                  <a:pt x="39" y="15"/>
                </a:lnTo>
                <a:lnTo>
                  <a:pt x="39" y="12"/>
                </a:lnTo>
                <a:lnTo>
                  <a:pt x="39" y="10"/>
                </a:lnTo>
                <a:lnTo>
                  <a:pt x="38" y="6"/>
                </a:lnTo>
                <a:lnTo>
                  <a:pt x="37" y="5"/>
                </a:lnTo>
                <a:lnTo>
                  <a:pt x="35" y="2"/>
                </a:lnTo>
                <a:lnTo>
                  <a:pt x="29" y="5"/>
                </a:lnTo>
                <a:lnTo>
                  <a:pt x="25" y="7"/>
                </a:lnTo>
                <a:lnTo>
                  <a:pt x="21" y="9"/>
                </a:lnTo>
                <a:lnTo>
                  <a:pt x="16" y="11"/>
                </a:lnTo>
                <a:lnTo>
                  <a:pt x="12" y="14"/>
                </a:lnTo>
                <a:lnTo>
                  <a:pt x="8" y="17"/>
                </a:lnTo>
                <a:lnTo>
                  <a:pt x="4" y="22"/>
                </a:lnTo>
                <a:lnTo>
                  <a:pt x="4" y="23"/>
                </a:lnTo>
                <a:lnTo>
                  <a:pt x="3" y="25"/>
                </a:lnTo>
                <a:lnTo>
                  <a:pt x="2" y="25"/>
                </a:lnTo>
                <a:lnTo>
                  <a:pt x="2" y="26"/>
                </a:lnTo>
                <a:lnTo>
                  <a:pt x="2" y="27"/>
                </a:lnTo>
                <a:lnTo>
                  <a:pt x="1" y="27"/>
                </a:lnTo>
                <a:lnTo>
                  <a:pt x="1" y="26"/>
                </a:lnTo>
                <a:lnTo>
                  <a:pt x="0" y="26"/>
                </a:lnTo>
                <a:lnTo>
                  <a:pt x="0" y="25"/>
                </a:lnTo>
                <a:lnTo>
                  <a:pt x="0" y="24"/>
                </a:lnTo>
                <a:lnTo>
                  <a:pt x="1" y="22"/>
                </a:lnTo>
                <a:lnTo>
                  <a:pt x="2" y="19"/>
                </a:lnTo>
                <a:lnTo>
                  <a:pt x="10" y="12"/>
                </a:lnTo>
                <a:lnTo>
                  <a:pt x="20" y="7"/>
                </a:lnTo>
                <a:lnTo>
                  <a:pt x="30" y="2"/>
                </a:lnTo>
                <a:lnTo>
                  <a:pt x="39" y="0"/>
                </a:lnTo>
                <a:lnTo>
                  <a:pt x="40" y="0"/>
                </a:lnTo>
                <a:close/>
              </a:path>
            </a:pathLst>
          </a:custGeom>
          <a:grpFill/>
          <a:ln w="0">
            <a:noFill/>
            <a:prstDash val="solid"/>
            <a:round/>
            <a:headEnd/>
            <a:tailEnd/>
          </a:ln>
        </xdr:spPr>
      </xdr:sp>
      <xdr:sp macro="" textlink="">
        <xdr:nvSpPr>
          <xdr:cNvPr id="119" name="Freeform 116">
            <a:extLst>
              <a:ext uri="{FF2B5EF4-FFF2-40B4-BE49-F238E27FC236}">
                <a16:creationId xmlns:a16="http://schemas.microsoft.com/office/drawing/2014/main" id="{00000000-0008-0000-0000-000077000000}"/>
              </a:ext>
            </a:extLst>
          </xdr:cNvPr>
          <xdr:cNvSpPr>
            <a:spLocks noEditPoints="1"/>
          </xdr:cNvSpPr>
        </xdr:nvSpPr>
        <xdr:spPr bwMode="auto">
          <a:xfrm>
            <a:off x="726" y="301"/>
            <a:ext cx="8" cy="4"/>
          </a:xfrm>
          <a:custGeom>
            <a:avLst/>
            <a:gdLst>
              <a:gd name="T0" fmla="*/ 42 w 56"/>
              <a:gd name="T1" fmla="*/ 3 h 28"/>
              <a:gd name="T2" fmla="*/ 40 w 56"/>
              <a:gd name="T3" fmla="*/ 3 h 28"/>
              <a:gd name="T4" fmla="*/ 36 w 56"/>
              <a:gd name="T5" fmla="*/ 3 h 28"/>
              <a:gd name="T6" fmla="*/ 30 w 56"/>
              <a:gd name="T7" fmla="*/ 3 h 28"/>
              <a:gd name="T8" fmla="*/ 26 w 56"/>
              <a:gd name="T9" fmla="*/ 4 h 28"/>
              <a:gd name="T10" fmla="*/ 21 w 56"/>
              <a:gd name="T11" fmla="*/ 5 h 28"/>
              <a:gd name="T12" fmla="*/ 16 w 56"/>
              <a:gd name="T13" fmla="*/ 8 h 28"/>
              <a:gd name="T14" fmla="*/ 12 w 56"/>
              <a:gd name="T15" fmla="*/ 11 h 28"/>
              <a:gd name="T16" fmla="*/ 9 w 56"/>
              <a:gd name="T17" fmla="*/ 16 h 28"/>
              <a:gd name="T18" fmla="*/ 7 w 56"/>
              <a:gd name="T19" fmla="*/ 18 h 28"/>
              <a:gd name="T20" fmla="*/ 7 w 56"/>
              <a:gd name="T21" fmla="*/ 19 h 28"/>
              <a:gd name="T22" fmla="*/ 6 w 56"/>
              <a:gd name="T23" fmla="*/ 20 h 28"/>
              <a:gd name="T24" fmla="*/ 6 w 56"/>
              <a:gd name="T25" fmla="*/ 21 h 28"/>
              <a:gd name="T26" fmla="*/ 11 w 56"/>
              <a:gd name="T27" fmla="*/ 19 h 28"/>
              <a:gd name="T28" fmla="*/ 16 w 56"/>
              <a:gd name="T29" fmla="*/ 17 h 28"/>
              <a:gd name="T30" fmla="*/ 23 w 56"/>
              <a:gd name="T31" fmla="*/ 16 h 28"/>
              <a:gd name="T32" fmla="*/ 23 w 56"/>
              <a:gd name="T33" fmla="*/ 16 h 28"/>
              <a:gd name="T34" fmla="*/ 25 w 56"/>
              <a:gd name="T35" fmla="*/ 16 h 28"/>
              <a:gd name="T36" fmla="*/ 27 w 56"/>
              <a:gd name="T37" fmla="*/ 14 h 28"/>
              <a:gd name="T38" fmla="*/ 28 w 56"/>
              <a:gd name="T39" fmla="*/ 14 h 28"/>
              <a:gd name="T40" fmla="*/ 29 w 56"/>
              <a:gd name="T41" fmla="*/ 14 h 28"/>
              <a:gd name="T42" fmla="*/ 33 w 56"/>
              <a:gd name="T43" fmla="*/ 13 h 28"/>
              <a:gd name="T44" fmla="*/ 35 w 56"/>
              <a:gd name="T45" fmla="*/ 12 h 28"/>
              <a:gd name="T46" fmla="*/ 40 w 56"/>
              <a:gd name="T47" fmla="*/ 9 h 28"/>
              <a:gd name="T48" fmla="*/ 42 w 56"/>
              <a:gd name="T49" fmla="*/ 7 h 28"/>
              <a:gd name="T50" fmla="*/ 46 w 56"/>
              <a:gd name="T51" fmla="*/ 4 h 28"/>
              <a:gd name="T52" fmla="*/ 42 w 56"/>
              <a:gd name="T53" fmla="*/ 3 h 28"/>
              <a:gd name="T54" fmla="*/ 56 w 56"/>
              <a:gd name="T55" fmla="*/ 0 h 28"/>
              <a:gd name="T56" fmla="*/ 54 w 56"/>
              <a:gd name="T57" fmla="*/ 3 h 28"/>
              <a:gd name="T58" fmla="*/ 52 w 56"/>
              <a:gd name="T59" fmla="*/ 7 h 28"/>
              <a:gd name="T60" fmla="*/ 49 w 56"/>
              <a:gd name="T61" fmla="*/ 9 h 28"/>
              <a:gd name="T62" fmla="*/ 44 w 56"/>
              <a:gd name="T63" fmla="*/ 10 h 28"/>
              <a:gd name="T64" fmla="*/ 41 w 56"/>
              <a:gd name="T65" fmla="*/ 12 h 28"/>
              <a:gd name="T66" fmla="*/ 37 w 56"/>
              <a:gd name="T67" fmla="*/ 14 h 28"/>
              <a:gd name="T68" fmla="*/ 34 w 56"/>
              <a:gd name="T69" fmla="*/ 17 h 28"/>
              <a:gd name="T70" fmla="*/ 30 w 56"/>
              <a:gd name="T71" fmla="*/ 18 h 28"/>
              <a:gd name="T72" fmla="*/ 23 w 56"/>
              <a:gd name="T73" fmla="*/ 19 h 28"/>
              <a:gd name="T74" fmla="*/ 13 w 56"/>
              <a:gd name="T75" fmla="*/ 21 h 28"/>
              <a:gd name="T76" fmla="*/ 4 w 56"/>
              <a:gd name="T77" fmla="*/ 26 h 28"/>
              <a:gd name="T78" fmla="*/ 0 w 56"/>
              <a:gd name="T79" fmla="*/ 28 h 28"/>
              <a:gd name="T80" fmla="*/ 1 w 56"/>
              <a:gd name="T81" fmla="*/ 25 h 28"/>
              <a:gd name="T82" fmla="*/ 8 w 56"/>
              <a:gd name="T83" fmla="*/ 12 h 28"/>
              <a:gd name="T84" fmla="*/ 15 w 56"/>
              <a:gd name="T85" fmla="*/ 5 h 28"/>
              <a:gd name="T86" fmla="*/ 25 w 56"/>
              <a:gd name="T87" fmla="*/ 2 h 28"/>
              <a:gd name="T88" fmla="*/ 36 w 56"/>
              <a:gd name="T89" fmla="*/ 1 h 28"/>
              <a:gd name="T90" fmla="*/ 47 w 56"/>
              <a:gd name="T91" fmla="*/ 1 h 28"/>
              <a:gd name="T92" fmla="*/ 49 w 56"/>
              <a:gd name="T93" fmla="*/ 1 h 28"/>
              <a:gd name="T94" fmla="*/ 52 w 56"/>
              <a:gd name="T95" fmla="*/ 1 h 28"/>
              <a:gd name="T96" fmla="*/ 53 w 56"/>
              <a:gd name="T97" fmla="*/ 1 h 28"/>
              <a:gd name="T98" fmla="*/ 54 w 56"/>
              <a:gd name="T99" fmla="*/ 1 h 28"/>
              <a:gd name="T100" fmla="*/ 56 w 56"/>
              <a:gd name="T101" fmla="*/ 1 h 28"/>
              <a:gd name="T102" fmla="*/ 56 w 56"/>
              <a:gd name="T103" fmla="*/ 0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56" h="28">
                <a:moveTo>
                  <a:pt x="42" y="3"/>
                </a:moveTo>
                <a:lnTo>
                  <a:pt x="40" y="3"/>
                </a:lnTo>
                <a:lnTo>
                  <a:pt x="36" y="3"/>
                </a:lnTo>
                <a:lnTo>
                  <a:pt x="30" y="3"/>
                </a:lnTo>
                <a:lnTo>
                  <a:pt x="26" y="4"/>
                </a:lnTo>
                <a:lnTo>
                  <a:pt x="21" y="5"/>
                </a:lnTo>
                <a:lnTo>
                  <a:pt x="16" y="8"/>
                </a:lnTo>
                <a:lnTo>
                  <a:pt x="12" y="11"/>
                </a:lnTo>
                <a:lnTo>
                  <a:pt x="9" y="16"/>
                </a:lnTo>
                <a:lnTo>
                  <a:pt x="7" y="18"/>
                </a:lnTo>
                <a:lnTo>
                  <a:pt x="7" y="19"/>
                </a:lnTo>
                <a:lnTo>
                  <a:pt x="6" y="20"/>
                </a:lnTo>
                <a:lnTo>
                  <a:pt x="6" y="21"/>
                </a:lnTo>
                <a:lnTo>
                  <a:pt x="11" y="19"/>
                </a:lnTo>
                <a:lnTo>
                  <a:pt x="16" y="17"/>
                </a:lnTo>
                <a:lnTo>
                  <a:pt x="23" y="16"/>
                </a:lnTo>
                <a:lnTo>
                  <a:pt x="23" y="16"/>
                </a:lnTo>
                <a:lnTo>
                  <a:pt x="25" y="16"/>
                </a:lnTo>
                <a:lnTo>
                  <a:pt x="27" y="14"/>
                </a:lnTo>
                <a:lnTo>
                  <a:pt x="28" y="14"/>
                </a:lnTo>
                <a:lnTo>
                  <a:pt x="29" y="14"/>
                </a:lnTo>
                <a:lnTo>
                  <a:pt x="33" y="13"/>
                </a:lnTo>
                <a:lnTo>
                  <a:pt x="35" y="12"/>
                </a:lnTo>
                <a:lnTo>
                  <a:pt x="40" y="9"/>
                </a:lnTo>
                <a:lnTo>
                  <a:pt x="42" y="7"/>
                </a:lnTo>
                <a:lnTo>
                  <a:pt x="46" y="4"/>
                </a:lnTo>
                <a:lnTo>
                  <a:pt x="42" y="3"/>
                </a:lnTo>
                <a:close/>
                <a:moveTo>
                  <a:pt x="56" y="0"/>
                </a:moveTo>
                <a:lnTo>
                  <a:pt x="54" y="3"/>
                </a:lnTo>
                <a:lnTo>
                  <a:pt x="52" y="7"/>
                </a:lnTo>
                <a:lnTo>
                  <a:pt x="49" y="9"/>
                </a:lnTo>
                <a:lnTo>
                  <a:pt x="44" y="10"/>
                </a:lnTo>
                <a:lnTo>
                  <a:pt x="41" y="12"/>
                </a:lnTo>
                <a:lnTo>
                  <a:pt x="37" y="14"/>
                </a:lnTo>
                <a:lnTo>
                  <a:pt x="34" y="17"/>
                </a:lnTo>
                <a:lnTo>
                  <a:pt x="30" y="18"/>
                </a:lnTo>
                <a:lnTo>
                  <a:pt x="23" y="19"/>
                </a:lnTo>
                <a:lnTo>
                  <a:pt x="13" y="21"/>
                </a:lnTo>
                <a:lnTo>
                  <a:pt x="4" y="26"/>
                </a:lnTo>
                <a:lnTo>
                  <a:pt x="0" y="28"/>
                </a:lnTo>
                <a:lnTo>
                  <a:pt x="1" y="25"/>
                </a:lnTo>
                <a:lnTo>
                  <a:pt x="8" y="12"/>
                </a:lnTo>
                <a:lnTo>
                  <a:pt x="15" y="5"/>
                </a:lnTo>
                <a:lnTo>
                  <a:pt x="25" y="2"/>
                </a:lnTo>
                <a:lnTo>
                  <a:pt x="36" y="1"/>
                </a:lnTo>
                <a:lnTo>
                  <a:pt x="47" y="1"/>
                </a:lnTo>
                <a:lnTo>
                  <a:pt x="49" y="1"/>
                </a:lnTo>
                <a:lnTo>
                  <a:pt x="52" y="1"/>
                </a:lnTo>
                <a:lnTo>
                  <a:pt x="53" y="1"/>
                </a:lnTo>
                <a:lnTo>
                  <a:pt x="54" y="1"/>
                </a:lnTo>
                <a:lnTo>
                  <a:pt x="56" y="1"/>
                </a:lnTo>
                <a:lnTo>
                  <a:pt x="56" y="0"/>
                </a:lnTo>
                <a:close/>
              </a:path>
            </a:pathLst>
          </a:custGeom>
          <a:grpFill/>
          <a:ln w="0">
            <a:noFill/>
            <a:prstDash val="solid"/>
            <a:round/>
            <a:headEnd/>
            <a:tailEnd/>
          </a:ln>
        </xdr:spPr>
      </xdr:sp>
      <xdr:sp macro="" textlink="">
        <xdr:nvSpPr>
          <xdr:cNvPr id="120" name="Freeform 117">
            <a:extLst>
              <a:ext uri="{FF2B5EF4-FFF2-40B4-BE49-F238E27FC236}">
                <a16:creationId xmlns:a16="http://schemas.microsoft.com/office/drawing/2014/main" id="{00000000-0008-0000-0000-000078000000}"/>
              </a:ext>
            </a:extLst>
          </xdr:cNvPr>
          <xdr:cNvSpPr>
            <a:spLocks/>
          </xdr:cNvSpPr>
        </xdr:nvSpPr>
        <xdr:spPr bwMode="auto">
          <a:xfrm>
            <a:off x="701" y="300"/>
            <a:ext cx="27" cy="102"/>
          </a:xfrm>
          <a:custGeom>
            <a:avLst/>
            <a:gdLst>
              <a:gd name="T0" fmla="*/ 183 w 188"/>
              <a:gd name="T1" fmla="*/ 10 h 822"/>
              <a:gd name="T2" fmla="*/ 177 w 188"/>
              <a:gd name="T3" fmla="*/ 42 h 822"/>
              <a:gd name="T4" fmla="*/ 170 w 188"/>
              <a:gd name="T5" fmla="*/ 69 h 822"/>
              <a:gd name="T6" fmla="*/ 159 w 188"/>
              <a:gd name="T7" fmla="*/ 124 h 822"/>
              <a:gd name="T8" fmla="*/ 145 w 188"/>
              <a:gd name="T9" fmla="*/ 187 h 822"/>
              <a:gd name="T10" fmla="*/ 135 w 188"/>
              <a:gd name="T11" fmla="*/ 232 h 822"/>
              <a:gd name="T12" fmla="*/ 119 w 188"/>
              <a:gd name="T13" fmla="*/ 311 h 822"/>
              <a:gd name="T14" fmla="*/ 104 w 188"/>
              <a:gd name="T15" fmla="*/ 382 h 822"/>
              <a:gd name="T16" fmla="*/ 92 w 188"/>
              <a:gd name="T17" fmla="*/ 429 h 822"/>
              <a:gd name="T18" fmla="*/ 83 w 188"/>
              <a:gd name="T19" fmla="*/ 472 h 822"/>
              <a:gd name="T20" fmla="*/ 67 w 188"/>
              <a:gd name="T21" fmla="*/ 543 h 822"/>
              <a:gd name="T22" fmla="*/ 54 w 188"/>
              <a:gd name="T23" fmla="*/ 607 h 822"/>
              <a:gd name="T24" fmla="*/ 46 w 188"/>
              <a:gd name="T25" fmla="*/ 647 h 822"/>
              <a:gd name="T26" fmla="*/ 16 w 188"/>
              <a:gd name="T27" fmla="*/ 796 h 822"/>
              <a:gd name="T28" fmla="*/ 9 w 188"/>
              <a:gd name="T29" fmla="*/ 817 h 822"/>
              <a:gd name="T30" fmla="*/ 1 w 188"/>
              <a:gd name="T31" fmla="*/ 809 h 822"/>
              <a:gd name="T32" fmla="*/ 1 w 188"/>
              <a:gd name="T33" fmla="*/ 780 h 822"/>
              <a:gd name="T34" fmla="*/ 19 w 188"/>
              <a:gd name="T35" fmla="*/ 695 h 822"/>
              <a:gd name="T36" fmla="*/ 33 w 188"/>
              <a:gd name="T37" fmla="*/ 630 h 822"/>
              <a:gd name="T38" fmla="*/ 47 w 188"/>
              <a:gd name="T39" fmla="*/ 568 h 822"/>
              <a:gd name="T40" fmla="*/ 55 w 188"/>
              <a:gd name="T41" fmla="*/ 536 h 822"/>
              <a:gd name="T42" fmla="*/ 62 w 188"/>
              <a:gd name="T43" fmla="*/ 500 h 822"/>
              <a:gd name="T44" fmla="*/ 75 w 188"/>
              <a:gd name="T45" fmla="*/ 437 h 822"/>
              <a:gd name="T46" fmla="*/ 102 w 188"/>
              <a:gd name="T47" fmla="*/ 316 h 822"/>
              <a:gd name="T48" fmla="*/ 120 w 188"/>
              <a:gd name="T49" fmla="*/ 234 h 822"/>
              <a:gd name="T50" fmla="*/ 138 w 188"/>
              <a:gd name="T51" fmla="*/ 165 h 822"/>
              <a:gd name="T52" fmla="*/ 142 w 188"/>
              <a:gd name="T53" fmla="*/ 144 h 822"/>
              <a:gd name="T54" fmla="*/ 159 w 188"/>
              <a:gd name="T55" fmla="*/ 54 h 822"/>
              <a:gd name="T56" fmla="*/ 162 w 188"/>
              <a:gd name="T57" fmla="*/ 54 h 822"/>
              <a:gd name="T58" fmla="*/ 144 w 188"/>
              <a:gd name="T59" fmla="*/ 144 h 822"/>
              <a:gd name="T60" fmla="*/ 141 w 188"/>
              <a:gd name="T61" fmla="*/ 167 h 822"/>
              <a:gd name="T62" fmla="*/ 124 w 188"/>
              <a:gd name="T63" fmla="*/ 234 h 822"/>
              <a:gd name="T64" fmla="*/ 104 w 188"/>
              <a:gd name="T65" fmla="*/ 316 h 822"/>
              <a:gd name="T66" fmla="*/ 77 w 188"/>
              <a:gd name="T67" fmla="*/ 438 h 822"/>
              <a:gd name="T68" fmla="*/ 64 w 188"/>
              <a:gd name="T69" fmla="*/ 500 h 822"/>
              <a:gd name="T70" fmla="*/ 57 w 188"/>
              <a:gd name="T71" fmla="*/ 537 h 822"/>
              <a:gd name="T72" fmla="*/ 50 w 188"/>
              <a:gd name="T73" fmla="*/ 568 h 822"/>
              <a:gd name="T74" fmla="*/ 35 w 188"/>
              <a:gd name="T75" fmla="*/ 630 h 822"/>
              <a:gd name="T76" fmla="*/ 21 w 188"/>
              <a:gd name="T77" fmla="*/ 695 h 822"/>
              <a:gd name="T78" fmla="*/ 4 w 188"/>
              <a:gd name="T79" fmla="*/ 781 h 822"/>
              <a:gd name="T80" fmla="*/ 2 w 188"/>
              <a:gd name="T81" fmla="*/ 797 h 822"/>
              <a:gd name="T82" fmla="*/ 2 w 188"/>
              <a:gd name="T83" fmla="*/ 803 h 822"/>
              <a:gd name="T84" fmla="*/ 4 w 188"/>
              <a:gd name="T85" fmla="*/ 810 h 822"/>
              <a:gd name="T86" fmla="*/ 7 w 188"/>
              <a:gd name="T87" fmla="*/ 812 h 822"/>
              <a:gd name="T88" fmla="*/ 15 w 188"/>
              <a:gd name="T89" fmla="*/ 790 h 822"/>
              <a:gd name="T90" fmla="*/ 43 w 188"/>
              <a:gd name="T91" fmla="*/ 647 h 822"/>
              <a:gd name="T92" fmla="*/ 50 w 188"/>
              <a:gd name="T93" fmla="*/ 606 h 822"/>
              <a:gd name="T94" fmla="*/ 64 w 188"/>
              <a:gd name="T95" fmla="*/ 542 h 822"/>
              <a:gd name="T96" fmla="*/ 80 w 188"/>
              <a:gd name="T97" fmla="*/ 470 h 822"/>
              <a:gd name="T98" fmla="*/ 90 w 188"/>
              <a:gd name="T99" fmla="*/ 428 h 822"/>
              <a:gd name="T100" fmla="*/ 101 w 188"/>
              <a:gd name="T101" fmla="*/ 381 h 822"/>
              <a:gd name="T102" fmla="*/ 116 w 188"/>
              <a:gd name="T103" fmla="*/ 310 h 822"/>
              <a:gd name="T104" fmla="*/ 132 w 188"/>
              <a:gd name="T105" fmla="*/ 231 h 822"/>
              <a:gd name="T106" fmla="*/ 141 w 188"/>
              <a:gd name="T107" fmla="*/ 194 h 822"/>
              <a:gd name="T108" fmla="*/ 152 w 188"/>
              <a:gd name="T109" fmla="*/ 143 h 822"/>
              <a:gd name="T110" fmla="*/ 165 w 188"/>
              <a:gd name="T111" fmla="*/ 83 h 822"/>
              <a:gd name="T112" fmla="*/ 172 w 188"/>
              <a:gd name="T113" fmla="*/ 50 h 822"/>
              <a:gd name="T114" fmla="*/ 177 w 188"/>
              <a:gd name="T115" fmla="*/ 19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88" h="822">
                <a:moveTo>
                  <a:pt x="186" y="0"/>
                </a:moveTo>
                <a:lnTo>
                  <a:pt x="188" y="3"/>
                </a:lnTo>
                <a:lnTo>
                  <a:pt x="183" y="10"/>
                </a:lnTo>
                <a:lnTo>
                  <a:pt x="181" y="20"/>
                </a:lnTo>
                <a:lnTo>
                  <a:pt x="179" y="32"/>
                </a:lnTo>
                <a:lnTo>
                  <a:pt x="177" y="42"/>
                </a:lnTo>
                <a:lnTo>
                  <a:pt x="174" y="51"/>
                </a:lnTo>
                <a:lnTo>
                  <a:pt x="173" y="57"/>
                </a:lnTo>
                <a:lnTo>
                  <a:pt x="170" y="69"/>
                </a:lnTo>
                <a:lnTo>
                  <a:pt x="167" y="84"/>
                </a:lnTo>
                <a:lnTo>
                  <a:pt x="162" y="103"/>
                </a:lnTo>
                <a:lnTo>
                  <a:pt x="159" y="124"/>
                </a:lnTo>
                <a:lnTo>
                  <a:pt x="155" y="144"/>
                </a:lnTo>
                <a:lnTo>
                  <a:pt x="149" y="167"/>
                </a:lnTo>
                <a:lnTo>
                  <a:pt x="145" y="187"/>
                </a:lnTo>
                <a:lnTo>
                  <a:pt x="142" y="204"/>
                </a:lnTo>
                <a:lnTo>
                  <a:pt x="140" y="215"/>
                </a:lnTo>
                <a:lnTo>
                  <a:pt x="135" y="232"/>
                </a:lnTo>
                <a:lnTo>
                  <a:pt x="130" y="255"/>
                </a:lnTo>
                <a:lnTo>
                  <a:pt x="125" y="282"/>
                </a:lnTo>
                <a:lnTo>
                  <a:pt x="119" y="311"/>
                </a:lnTo>
                <a:lnTo>
                  <a:pt x="114" y="336"/>
                </a:lnTo>
                <a:lnTo>
                  <a:pt x="109" y="360"/>
                </a:lnTo>
                <a:lnTo>
                  <a:pt x="104" y="382"/>
                </a:lnTo>
                <a:lnTo>
                  <a:pt x="100" y="402"/>
                </a:lnTo>
                <a:lnTo>
                  <a:pt x="96" y="417"/>
                </a:lnTo>
                <a:lnTo>
                  <a:pt x="92" y="429"/>
                </a:lnTo>
                <a:lnTo>
                  <a:pt x="90" y="438"/>
                </a:lnTo>
                <a:lnTo>
                  <a:pt x="87" y="452"/>
                </a:lnTo>
                <a:lnTo>
                  <a:pt x="83" y="472"/>
                </a:lnTo>
                <a:lnTo>
                  <a:pt x="77" y="493"/>
                </a:lnTo>
                <a:lnTo>
                  <a:pt x="72" y="518"/>
                </a:lnTo>
                <a:lnTo>
                  <a:pt x="67" y="543"/>
                </a:lnTo>
                <a:lnTo>
                  <a:pt x="62" y="566"/>
                </a:lnTo>
                <a:lnTo>
                  <a:pt x="57" y="588"/>
                </a:lnTo>
                <a:lnTo>
                  <a:pt x="54" y="607"/>
                </a:lnTo>
                <a:lnTo>
                  <a:pt x="50" y="621"/>
                </a:lnTo>
                <a:lnTo>
                  <a:pt x="49" y="629"/>
                </a:lnTo>
                <a:lnTo>
                  <a:pt x="46" y="647"/>
                </a:lnTo>
                <a:lnTo>
                  <a:pt x="38" y="696"/>
                </a:lnTo>
                <a:lnTo>
                  <a:pt x="28" y="746"/>
                </a:lnTo>
                <a:lnTo>
                  <a:pt x="16" y="796"/>
                </a:lnTo>
                <a:lnTo>
                  <a:pt x="15" y="804"/>
                </a:lnTo>
                <a:lnTo>
                  <a:pt x="12" y="810"/>
                </a:lnTo>
                <a:lnTo>
                  <a:pt x="9" y="817"/>
                </a:lnTo>
                <a:lnTo>
                  <a:pt x="2" y="822"/>
                </a:lnTo>
                <a:lnTo>
                  <a:pt x="3" y="816"/>
                </a:lnTo>
                <a:lnTo>
                  <a:pt x="1" y="809"/>
                </a:lnTo>
                <a:lnTo>
                  <a:pt x="0" y="803"/>
                </a:lnTo>
                <a:lnTo>
                  <a:pt x="0" y="791"/>
                </a:lnTo>
                <a:lnTo>
                  <a:pt x="1" y="780"/>
                </a:lnTo>
                <a:lnTo>
                  <a:pt x="10" y="747"/>
                </a:lnTo>
                <a:lnTo>
                  <a:pt x="16" y="711"/>
                </a:lnTo>
                <a:lnTo>
                  <a:pt x="19" y="695"/>
                </a:lnTo>
                <a:lnTo>
                  <a:pt x="24" y="675"/>
                </a:lnTo>
                <a:lnTo>
                  <a:pt x="28" y="653"/>
                </a:lnTo>
                <a:lnTo>
                  <a:pt x="33" y="630"/>
                </a:lnTo>
                <a:lnTo>
                  <a:pt x="39" y="606"/>
                </a:lnTo>
                <a:lnTo>
                  <a:pt x="44" y="583"/>
                </a:lnTo>
                <a:lnTo>
                  <a:pt x="47" y="568"/>
                </a:lnTo>
                <a:lnTo>
                  <a:pt x="50" y="554"/>
                </a:lnTo>
                <a:lnTo>
                  <a:pt x="53" y="543"/>
                </a:lnTo>
                <a:lnTo>
                  <a:pt x="55" y="536"/>
                </a:lnTo>
                <a:lnTo>
                  <a:pt x="56" y="529"/>
                </a:lnTo>
                <a:lnTo>
                  <a:pt x="58" y="516"/>
                </a:lnTo>
                <a:lnTo>
                  <a:pt x="62" y="500"/>
                </a:lnTo>
                <a:lnTo>
                  <a:pt x="67" y="478"/>
                </a:lnTo>
                <a:lnTo>
                  <a:pt x="71" y="457"/>
                </a:lnTo>
                <a:lnTo>
                  <a:pt x="75" y="437"/>
                </a:lnTo>
                <a:lnTo>
                  <a:pt x="78" y="422"/>
                </a:lnTo>
                <a:lnTo>
                  <a:pt x="90" y="364"/>
                </a:lnTo>
                <a:lnTo>
                  <a:pt x="102" y="316"/>
                </a:lnTo>
                <a:lnTo>
                  <a:pt x="103" y="311"/>
                </a:lnTo>
                <a:lnTo>
                  <a:pt x="111" y="273"/>
                </a:lnTo>
                <a:lnTo>
                  <a:pt x="120" y="234"/>
                </a:lnTo>
                <a:lnTo>
                  <a:pt x="126" y="215"/>
                </a:lnTo>
                <a:lnTo>
                  <a:pt x="130" y="196"/>
                </a:lnTo>
                <a:lnTo>
                  <a:pt x="138" y="165"/>
                </a:lnTo>
                <a:lnTo>
                  <a:pt x="140" y="159"/>
                </a:lnTo>
                <a:lnTo>
                  <a:pt x="141" y="151"/>
                </a:lnTo>
                <a:lnTo>
                  <a:pt x="142" y="144"/>
                </a:lnTo>
                <a:lnTo>
                  <a:pt x="144" y="136"/>
                </a:lnTo>
                <a:lnTo>
                  <a:pt x="151" y="107"/>
                </a:lnTo>
                <a:lnTo>
                  <a:pt x="159" y="54"/>
                </a:lnTo>
                <a:lnTo>
                  <a:pt x="167" y="3"/>
                </a:lnTo>
                <a:lnTo>
                  <a:pt x="169" y="4"/>
                </a:lnTo>
                <a:lnTo>
                  <a:pt x="162" y="54"/>
                </a:lnTo>
                <a:lnTo>
                  <a:pt x="154" y="108"/>
                </a:lnTo>
                <a:lnTo>
                  <a:pt x="146" y="137"/>
                </a:lnTo>
                <a:lnTo>
                  <a:pt x="144" y="144"/>
                </a:lnTo>
                <a:lnTo>
                  <a:pt x="143" y="152"/>
                </a:lnTo>
                <a:lnTo>
                  <a:pt x="142" y="159"/>
                </a:lnTo>
                <a:lnTo>
                  <a:pt x="141" y="167"/>
                </a:lnTo>
                <a:lnTo>
                  <a:pt x="133" y="197"/>
                </a:lnTo>
                <a:lnTo>
                  <a:pt x="129" y="216"/>
                </a:lnTo>
                <a:lnTo>
                  <a:pt x="124" y="234"/>
                </a:lnTo>
                <a:lnTo>
                  <a:pt x="113" y="273"/>
                </a:lnTo>
                <a:lnTo>
                  <a:pt x="105" y="311"/>
                </a:lnTo>
                <a:lnTo>
                  <a:pt x="104" y="316"/>
                </a:lnTo>
                <a:lnTo>
                  <a:pt x="94" y="365"/>
                </a:lnTo>
                <a:lnTo>
                  <a:pt x="81" y="422"/>
                </a:lnTo>
                <a:lnTo>
                  <a:pt x="77" y="438"/>
                </a:lnTo>
                <a:lnTo>
                  <a:pt x="74" y="457"/>
                </a:lnTo>
                <a:lnTo>
                  <a:pt x="69" y="478"/>
                </a:lnTo>
                <a:lnTo>
                  <a:pt x="64" y="500"/>
                </a:lnTo>
                <a:lnTo>
                  <a:pt x="61" y="517"/>
                </a:lnTo>
                <a:lnTo>
                  <a:pt x="59" y="529"/>
                </a:lnTo>
                <a:lnTo>
                  <a:pt x="57" y="537"/>
                </a:lnTo>
                <a:lnTo>
                  <a:pt x="56" y="544"/>
                </a:lnTo>
                <a:lnTo>
                  <a:pt x="54" y="554"/>
                </a:lnTo>
                <a:lnTo>
                  <a:pt x="50" y="568"/>
                </a:lnTo>
                <a:lnTo>
                  <a:pt x="46" y="585"/>
                </a:lnTo>
                <a:lnTo>
                  <a:pt x="41" y="606"/>
                </a:lnTo>
                <a:lnTo>
                  <a:pt x="35" y="630"/>
                </a:lnTo>
                <a:lnTo>
                  <a:pt x="31" y="653"/>
                </a:lnTo>
                <a:lnTo>
                  <a:pt x="26" y="676"/>
                </a:lnTo>
                <a:lnTo>
                  <a:pt x="21" y="695"/>
                </a:lnTo>
                <a:lnTo>
                  <a:pt x="19" y="711"/>
                </a:lnTo>
                <a:lnTo>
                  <a:pt x="12" y="748"/>
                </a:lnTo>
                <a:lnTo>
                  <a:pt x="4" y="781"/>
                </a:lnTo>
                <a:lnTo>
                  <a:pt x="2" y="787"/>
                </a:lnTo>
                <a:lnTo>
                  <a:pt x="2" y="791"/>
                </a:lnTo>
                <a:lnTo>
                  <a:pt x="2" y="797"/>
                </a:lnTo>
                <a:lnTo>
                  <a:pt x="2" y="798"/>
                </a:lnTo>
                <a:lnTo>
                  <a:pt x="2" y="800"/>
                </a:lnTo>
                <a:lnTo>
                  <a:pt x="2" y="803"/>
                </a:lnTo>
                <a:lnTo>
                  <a:pt x="3" y="806"/>
                </a:lnTo>
                <a:lnTo>
                  <a:pt x="3" y="808"/>
                </a:lnTo>
                <a:lnTo>
                  <a:pt x="4" y="810"/>
                </a:lnTo>
                <a:lnTo>
                  <a:pt x="5" y="812"/>
                </a:lnTo>
                <a:lnTo>
                  <a:pt x="6" y="813"/>
                </a:lnTo>
                <a:lnTo>
                  <a:pt x="7" y="812"/>
                </a:lnTo>
                <a:lnTo>
                  <a:pt x="10" y="809"/>
                </a:lnTo>
                <a:lnTo>
                  <a:pt x="13" y="800"/>
                </a:lnTo>
                <a:lnTo>
                  <a:pt x="15" y="790"/>
                </a:lnTo>
                <a:lnTo>
                  <a:pt x="17" y="780"/>
                </a:lnTo>
                <a:lnTo>
                  <a:pt x="33" y="701"/>
                </a:lnTo>
                <a:lnTo>
                  <a:pt x="43" y="647"/>
                </a:lnTo>
                <a:lnTo>
                  <a:pt x="46" y="629"/>
                </a:lnTo>
                <a:lnTo>
                  <a:pt x="48" y="621"/>
                </a:lnTo>
                <a:lnTo>
                  <a:pt x="50" y="606"/>
                </a:lnTo>
                <a:lnTo>
                  <a:pt x="55" y="588"/>
                </a:lnTo>
                <a:lnTo>
                  <a:pt x="59" y="565"/>
                </a:lnTo>
                <a:lnTo>
                  <a:pt x="64" y="542"/>
                </a:lnTo>
                <a:lnTo>
                  <a:pt x="70" y="517"/>
                </a:lnTo>
                <a:lnTo>
                  <a:pt x="75" y="493"/>
                </a:lnTo>
                <a:lnTo>
                  <a:pt x="80" y="470"/>
                </a:lnTo>
                <a:lnTo>
                  <a:pt x="84" y="451"/>
                </a:lnTo>
                <a:lnTo>
                  <a:pt x="88" y="437"/>
                </a:lnTo>
                <a:lnTo>
                  <a:pt x="90" y="428"/>
                </a:lnTo>
                <a:lnTo>
                  <a:pt x="94" y="416"/>
                </a:lnTo>
                <a:lnTo>
                  <a:pt x="97" y="400"/>
                </a:lnTo>
                <a:lnTo>
                  <a:pt x="101" y="381"/>
                </a:lnTo>
                <a:lnTo>
                  <a:pt x="106" y="359"/>
                </a:lnTo>
                <a:lnTo>
                  <a:pt x="111" y="335"/>
                </a:lnTo>
                <a:lnTo>
                  <a:pt x="116" y="310"/>
                </a:lnTo>
                <a:lnTo>
                  <a:pt x="123" y="281"/>
                </a:lnTo>
                <a:lnTo>
                  <a:pt x="128" y="254"/>
                </a:lnTo>
                <a:lnTo>
                  <a:pt x="132" y="231"/>
                </a:lnTo>
                <a:lnTo>
                  <a:pt x="137" y="214"/>
                </a:lnTo>
                <a:lnTo>
                  <a:pt x="139" y="206"/>
                </a:lnTo>
                <a:lnTo>
                  <a:pt x="141" y="194"/>
                </a:lnTo>
                <a:lnTo>
                  <a:pt x="144" y="179"/>
                </a:lnTo>
                <a:lnTo>
                  <a:pt x="148" y="162"/>
                </a:lnTo>
                <a:lnTo>
                  <a:pt x="152" y="143"/>
                </a:lnTo>
                <a:lnTo>
                  <a:pt x="156" y="121"/>
                </a:lnTo>
                <a:lnTo>
                  <a:pt x="160" y="101"/>
                </a:lnTo>
                <a:lnTo>
                  <a:pt x="165" y="83"/>
                </a:lnTo>
                <a:lnTo>
                  <a:pt x="168" y="67"/>
                </a:lnTo>
                <a:lnTo>
                  <a:pt x="170" y="56"/>
                </a:lnTo>
                <a:lnTo>
                  <a:pt x="172" y="50"/>
                </a:lnTo>
                <a:lnTo>
                  <a:pt x="174" y="41"/>
                </a:lnTo>
                <a:lnTo>
                  <a:pt x="175" y="31"/>
                </a:lnTo>
                <a:lnTo>
                  <a:pt x="177" y="19"/>
                </a:lnTo>
                <a:lnTo>
                  <a:pt x="181" y="8"/>
                </a:lnTo>
                <a:lnTo>
                  <a:pt x="186" y="0"/>
                </a:lnTo>
                <a:close/>
              </a:path>
            </a:pathLst>
          </a:custGeom>
          <a:grpFill/>
          <a:ln w="0">
            <a:noFill/>
            <a:prstDash val="solid"/>
            <a:round/>
            <a:headEnd/>
            <a:tailEnd/>
          </a:ln>
        </xdr:spPr>
      </xdr:sp>
      <xdr:sp macro="" textlink="">
        <xdr:nvSpPr>
          <xdr:cNvPr id="121" name="Freeform 118">
            <a:extLst>
              <a:ext uri="{FF2B5EF4-FFF2-40B4-BE49-F238E27FC236}">
                <a16:creationId xmlns:a16="http://schemas.microsoft.com/office/drawing/2014/main" id="{00000000-0008-0000-0000-000079000000}"/>
              </a:ext>
            </a:extLst>
          </xdr:cNvPr>
          <xdr:cNvSpPr>
            <a:spLocks noEditPoints="1"/>
          </xdr:cNvSpPr>
        </xdr:nvSpPr>
        <xdr:spPr bwMode="auto">
          <a:xfrm>
            <a:off x="703" y="374"/>
            <a:ext cx="40" cy="26"/>
          </a:xfrm>
          <a:custGeom>
            <a:avLst/>
            <a:gdLst>
              <a:gd name="T0" fmla="*/ 85 w 278"/>
              <a:gd name="T1" fmla="*/ 95 h 215"/>
              <a:gd name="T2" fmla="*/ 79 w 278"/>
              <a:gd name="T3" fmla="*/ 78 h 215"/>
              <a:gd name="T4" fmla="*/ 43 w 278"/>
              <a:gd name="T5" fmla="*/ 103 h 215"/>
              <a:gd name="T6" fmla="*/ 41 w 278"/>
              <a:gd name="T7" fmla="*/ 144 h 215"/>
              <a:gd name="T8" fmla="*/ 32 w 278"/>
              <a:gd name="T9" fmla="*/ 151 h 215"/>
              <a:gd name="T10" fmla="*/ 23 w 278"/>
              <a:gd name="T11" fmla="*/ 137 h 215"/>
              <a:gd name="T12" fmla="*/ 22 w 278"/>
              <a:gd name="T13" fmla="*/ 166 h 215"/>
              <a:gd name="T14" fmla="*/ 4 w 278"/>
              <a:gd name="T15" fmla="*/ 208 h 215"/>
              <a:gd name="T16" fmla="*/ 26 w 278"/>
              <a:gd name="T17" fmla="*/ 193 h 215"/>
              <a:gd name="T18" fmla="*/ 43 w 278"/>
              <a:gd name="T19" fmla="*/ 181 h 215"/>
              <a:gd name="T20" fmla="*/ 70 w 278"/>
              <a:gd name="T21" fmla="*/ 181 h 215"/>
              <a:gd name="T22" fmla="*/ 86 w 278"/>
              <a:gd name="T23" fmla="*/ 183 h 215"/>
              <a:gd name="T24" fmla="*/ 104 w 278"/>
              <a:gd name="T25" fmla="*/ 177 h 215"/>
              <a:gd name="T26" fmla="*/ 74 w 278"/>
              <a:gd name="T27" fmla="*/ 161 h 215"/>
              <a:gd name="T28" fmla="*/ 64 w 278"/>
              <a:gd name="T29" fmla="*/ 151 h 215"/>
              <a:gd name="T30" fmla="*/ 104 w 278"/>
              <a:gd name="T31" fmla="*/ 148 h 215"/>
              <a:gd name="T32" fmla="*/ 116 w 278"/>
              <a:gd name="T33" fmla="*/ 152 h 215"/>
              <a:gd name="T34" fmla="*/ 129 w 278"/>
              <a:gd name="T35" fmla="*/ 166 h 215"/>
              <a:gd name="T36" fmla="*/ 155 w 278"/>
              <a:gd name="T37" fmla="*/ 134 h 215"/>
              <a:gd name="T38" fmla="*/ 147 w 278"/>
              <a:gd name="T39" fmla="*/ 117 h 215"/>
              <a:gd name="T40" fmla="*/ 114 w 278"/>
              <a:gd name="T41" fmla="*/ 121 h 215"/>
              <a:gd name="T42" fmla="*/ 149 w 278"/>
              <a:gd name="T43" fmla="*/ 104 h 215"/>
              <a:gd name="T44" fmla="*/ 197 w 278"/>
              <a:gd name="T45" fmla="*/ 96 h 215"/>
              <a:gd name="T46" fmla="*/ 211 w 278"/>
              <a:gd name="T47" fmla="*/ 82 h 215"/>
              <a:gd name="T48" fmla="*/ 228 w 278"/>
              <a:gd name="T49" fmla="*/ 84 h 215"/>
              <a:gd name="T50" fmla="*/ 243 w 278"/>
              <a:gd name="T51" fmla="*/ 81 h 215"/>
              <a:gd name="T52" fmla="*/ 261 w 278"/>
              <a:gd name="T53" fmla="*/ 68 h 215"/>
              <a:gd name="T54" fmla="*/ 225 w 278"/>
              <a:gd name="T55" fmla="*/ 60 h 215"/>
              <a:gd name="T56" fmla="*/ 156 w 278"/>
              <a:gd name="T57" fmla="*/ 85 h 215"/>
              <a:gd name="T58" fmla="*/ 196 w 278"/>
              <a:gd name="T59" fmla="*/ 14 h 215"/>
              <a:gd name="T60" fmla="*/ 158 w 278"/>
              <a:gd name="T61" fmla="*/ 50 h 215"/>
              <a:gd name="T62" fmla="*/ 125 w 278"/>
              <a:gd name="T63" fmla="*/ 90 h 215"/>
              <a:gd name="T64" fmla="*/ 142 w 278"/>
              <a:gd name="T65" fmla="*/ 15 h 215"/>
              <a:gd name="T66" fmla="*/ 143 w 278"/>
              <a:gd name="T67" fmla="*/ 22 h 215"/>
              <a:gd name="T68" fmla="*/ 128 w 278"/>
              <a:gd name="T69" fmla="*/ 73 h 215"/>
              <a:gd name="T70" fmla="*/ 194 w 278"/>
              <a:gd name="T71" fmla="*/ 12 h 215"/>
              <a:gd name="T72" fmla="*/ 170 w 278"/>
              <a:gd name="T73" fmla="*/ 76 h 215"/>
              <a:gd name="T74" fmla="*/ 186 w 278"/>
              <a:gd name="T75" fmla="*/ 67 h 215"/>
              <a:gd name="T76" fmla="*/ 255 w 278"/>
              <a:gd name="T77" fmla="*/ 61 h 215"/>
              <a:gd name="T78" fmla="*/ 261 w 278"/>
              <a:gd name="T79" fmla="*/ 73 h 215"/>
              <a:gd name="T80" fmla="*/ 196 w 278"/>
              <a:gd name="T81" fmla="*/ 103 h 215"/>
              <a:gd name="T82" fmla="*/ 135 w 278"/>
              <a:gd name="T83" fmla="*/ 117 h 215"/>
              <a:gd name="T84" fmla="*/ 157 w 278"/>
              <a:gd name="T85" fmla="*/ 135 h 215"/>
              <a:gd name="T86" fmla="*/ 106 w 278"/>
              <a:gd name="T87" fmla="*/ 163 h 215"/>
              <a:gd name="T88" fmla="*/ 83 w 278"/>
              <a:gd name="T89" fmla="*/ 151 h 215"/>
              <a:gd name="T90" fmla="*/ 80 w 278"/>
              <a:gd name="T91" fmla="*/ 163 h 215"/>
              <a:gd name="T92" fmla="*/ 111 w 278"/>
              <a:gd name="T93" fmla="*/ 178 h 215"/>
              <a:gd name="T94" fmla="*/ 98 w 278"/>
              <a:gd name="T95" fmla="*/ 187 h 215"/>
              <a:gd name="T96" fmla="*/ 61 w 278"/>
              <a:gd name="T97" fmla="*/ 187 h 215"/>
              <a:gd name="T98" fmla="*/ 12 w 278"/>
              <a:gd name="T99" fmla="*/ 209 h 215"/>
              <a:gd name="T100" fmla="*/ 8 w 278"/>
              <a:gd name="T101" fmla="*/ 184 h 215"/>
              <a:gd name="T102" fmla="*/ 20 w 278"/>
              <a:gd name="T103" fmla="*/ 155 h 215"/>
              <a:gd name="T104" fmla="*/ 27 w 278"/>
              <a:gd name="T105" fmla="*/ 134 h 215"/>
              <a:gd name="T106" fmla="*/ 38 w 278"/>
              <a:gd name="T107" fmla="*/ 149 h 215"/>
              <a:gd name="T108" fmla="*/ 40 w 278"/>
              <a:gd name="T109" fmla="*/ 102 h 215"/>
              <a:gd name="T110" fmla="*/ 82 w 278"/>
              <a:gd name="T111" fmla="*/ 64 h 215"/>
              <a:gd name="T112" fmla="*/ 92 w 278"/>
              <a:gd name="T113" fmla="*/ 77 h 2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8" h="215">
                <a:moveTo>
                  <a:pt x="145" y="7"/>
                </a:moveTo>
                <a:lnTo>
                  <a:pt x="132" y="16"/>
                </a:lnTo>
                <a:lnTo>
                  <a:pt x="120" y="26"/>
                </a:lnTo>
                <a:lnTo>
                  <a:pt x="112" y="38"/>
                </a:lnTo>
                <a:lnTo>
                  <a:pt x="105" y="50"/>
                </a:lnTo>
                <a:lnTo>
                  <a:pt x="100" y="65"/>
                </a:lnTo>
                <a:lnTo>
                  <a:pt x="94" y="78"/>
                </a:lnTo>
                <a:lnTo>
                  <a:pt x="88" y="91"/>
                </a:lnTo>
                <a:lnTo>
                  <a:pt x="85" y="95"/>
                </a:lnTo>
                <a:lnTo>
                  <a:pt x="80" y="100"/>
                </a:lnTo>
                <a:lnTo>
                  <a:pt x="76" y="103"/>
                </a:lnTo>
                <a:lnTo>
                  <a:pt x="72" y="107"/>
                </a:lnTo>
                <a:lnTo>
                  <a:pt x="66" y="110"/>
                </a:lnTo>
                <a:lnTo>
                  <a:pt x="72" y="101"/>
                </a:lnTo>
                <a:lnTo>
                  <a:pt x="76" y="91"/>
                </a:lnTo>
                <a:lnTo>
                  <a:pt x="77" y="86"/>
                </a:lnTo>
                <a:lnTo>
                  <a:pt x="78" y="83"/>
                </a:lnTo>
                <a:lnTo>
                  <a:pt x="79" y="78"/>
                </a:lnTo>
                <a:lnTo>
                  <a:pt x="79" y="74"/>
                </a:lnTo>
                <a:lnTo>
                  <a:pt x="78" y="69"/>
                </a:lnTo>
                <a:lnTo>
                  <a:pt x="78" y="64"/>
                </a:lnTo>
                <a:lnTo>
                  <a:pt x="78" y="59"/>
                </a:lnTo>
                <a:lnTo>
                  <a:pt x="68" y="71"/>
                </a:lnTo>
                <a:lnTo>
                  <a:pt x="57" y="83"/>
                </a:lnTo>
                <a:lnTo>
                  <a:pt x="49" y="90"/>
                </a:lnTo>
                <a:lnTo>
                  <a:pt x="45" y="96"/>
                </a:lnTo>
                <a:lnTo>
                  <a:pt x="43" y="103"/>
                </a:lnTo>
                <a:lnTo>
                  <a:pt x="41" y="113"/>
                </a:lnTo>
                <a:lnTo>
                  <a:pt x="40" y="113"/>
                </a:lnTo>
                <a:lnTo>
                  <a:pt x="40" y="114"/>
                </a:lnTo>
                <a:lnTo>
                  <a:pt x="40" y="116"/>
                </a:lnTo>
                <a:lnTo>
                  <a:pt x="40" y="116"/>
                </a:lnTo>
                <a:lnTo>
                  <a:pt x="37" y="127"/>
                </a:lnTo>
                <a:lnTo>
                  <a:pt x="38" y="137"/>
                </a:lnTo>
                <a:lnTo>
                  <a:pt x="40" y="140"/>
                </a:lnTo>
                <a:lnTo>
                  <a:pt x="41" y="144"/>
                </a:lnTo>
                <a:lnTo>
                  <a:pt x="42" y="146"/>
                </a:lnTo>
                <a:lnTo>
                  <a:pt x="42" y="151"/>
                </a:lnTo>
                <a:lnTo>
                  <a:pt x="42" y="154"/>
                </a:lnTo>
                <a:lnTo>
                  <a:pt x="41" y="157"/>
                </a:lnTo>
                <a:lnTo>
                  <a:pt x="40" y="155"/>
                </a:lnTo>
                <a:lnTo>
                  <a:pt x="38" y="154"/>
                </a:lnTo>
                <a:lnTo>
                  <a:pt x="36" y="153"/>
                </a:lnTo>
                <a:lnTo>
                  <a:pt x="34" y="152"/>
                </a:lnTo>
                <a:lnTo>
                  <a:pt x="32" y="151"/>
                </a:lnTo>
                <a:lnTo>
                  <a:pt x="31" y="149"/>
                </a:lnTo>
                <a:lnTo>
                  <a:pt x="29" y="146"/>
                </a:lnTo>
                <a:lnTo>
                  <a:pt x="27" y="143"/>
                </a:lnTo>
                <a:lnTo>
                  <a:pt x="26" y="140"/>
                </a:lnTo>
                <a:lnTo>
                  <a:pt x="26" y="138"/>
                </a:lnTo>
                <a:lnTo>
                  <a:pt x="24" y="136"/>
                </a:lnTo>
                <a:lnTo>
                  <a:pt x="23" y="135"/>
                </a:lnTo>
                <a:lnTo>
                  <a:pt x="23" y="135"/>
                </a:lnTo>
                <a:lnTo>
                  <a:pt x="23" y="137"/>
                </a:lnTo>
                <a:lnTo>
                  <a:pt x="22" y="140"/>
                </a:lnTo>
                <a:lnTo>
                  <a:pt x="22" y="144"/>
                </a:lnTo>
                <a:lnTo>
                  <a:pt x="23" y="149"/>
                </a:lnTo>
                <a:lnTo>
                  <a:pt x="23" y="154"/>
                </a:lnTo>
                <a:lnTo>
                  <a:pt x="23" y="155"/>
                </a:lnTo>
                <a:lnTo>
                  <a:pt x="23" y="156"/>
                </a:lnTo>
                <a:lnTo>
                  <a:pt x="23" y="157"/>
                </a:lnTo>
                <a:lnTo>
                  <a:pt x="23" y="162"/>
                </a:lnTo>
                <a:lnTo>
                  <a:pt x="22" y="166"/>
                </a:lnTo>
                <a:lnTo>
                  <a:pt x="21" y="172"/>
                </a:lnTo>
                <a:lnTo>
                  <a:pt x="18" y="175"/>
                </a:lnTo>
                <a:lnTo>
                  <a:pt x="15" y="180"/>
                </a:lnTo>
                <a:lnTo>
                  <a:pt x="13" y="182"/>
                </a:lnTo>
                <a:lnTo>
                  <a:pt x="11" y="186"/>
                </a:lnTo>
                <a:lnTo>
                  <a:pt x="9" y="189"/>
                </a:lnTo>
                <a:lnTo>
                  <a:pt x="6" y="198"/>
                </a:lnTo>
                <a:lnTo>
                  <a:pt x="4" y="207"/>
                </a:lnTo>
                <a:lnTo>
                  <a:pt x="4" y="208"/>
                </a:lnTo>
                <a:lnTo>
                  <a:pt x="3" y="209"/>
                </a:lnTo>
                <a:lnTo>
                  <a:pt x="3" y="210"/>
                </a:lnTo>
                <a:lnTo>
                  <a:pt x="6" y="208"/>
                </a:lnTo>
                <a:lnTo>
                  <a:pt x="9" y="206"/>
                </a:lnTo>
                <a:lnTo>
                  <a:pt x="13" y="205"/>
                </a:lnTo>
                <a:lnTo>
                  <a:pt x="15" y="204"/>
                </a:lnTo>
                <a:lnTo>
                  <a:pt x="19" y="200"/>
                </a:lnTo>
                <a:lnTo>
                  <a:pt x="22" y="197"/>
                </a:lnTo>
                <a:lnTo>
                  <a:pt x="26" y="193"/>
                </a:lnTo>
                <a:lnTo>
                  <a:pt x="26" y="192"/>
                </a:lnTo>
                <a:lnTo>
                  <a:pt x="27" y="192"/>
                </a:lnTo>
                <a:lnTo>
                  <a:pt x="28" y="190"/>
                </a:lnTo>
                <a:lnTo>
                  <a:pt x="29" y="189"/>
                </a:lnTo>
                <a:lnTo>
                  <a:pt x="31" y="188"/>
                </a:lnTo>
                <a:lnTo>
                  <a:pt x="31" y="187"/>
                </a:lnTo>
                <a:lnTo>
                  <a:pt x="32" y="187"/>
                </a:lnTo>
                <a:lnTo>
                  <a:pt x="37" y="182"/>
                </a:lnTo>
                <a:lnTo>
                  <a:pt x="43" y="181"/>
                </a:lnTo>
                <a:lnTo>
                  <a:pt x="49" y="181"/>
                </a:lnTo>
                <a:lnTo>
                  <a:pt x="52" y="180"/>
                </a:lnTo>
                <a:lnTo>
                  <a:pt x="56" y="179"/>
                </a:lnTo>
                <a:lnTo>
                  <a:pt x="59" y="178"/>
                </a:lnTo>
                <a:lnTo>
                  <a:pt x="61" y="177"/>
                </a:lnTo>
                <a:lnTo>
                  <a:pt x="64" y="177"/>
                </a:lnTo>
                <a:lnTo>
                  <a:pt x="66" y="178"/>
                </a:lnTo>
                <a:lnTo>
                  <a:pt x="68" y="179"/>
                </a:lnTo>
                <a:lnTo>
                  <a:pt x="70" y="181"/>
                </a:lnTo>
                <a:lnTo>
                  <a:pt x="71" y="182"/>
                </a:lnTo>
                <a:lnTo>
                  <a:pt x="73" y="183"/>
                </a:lnTo>
                <a:lnTo>
                  <a:pt x="75" y="184"/>
                </a:lnTo>
                <a:lnTo>
                  <a:pt x="77" y="184"/>
                </a:lnTo>
                <a:lnTo>
                  <a:pt x="78" y="183"/>
                </a:lnTo>
                <a:lnTo>
                  <a:pt x="79" y="183"/>
                </a:lnTo>
                <a:lnTo>
                  <a:pt x="82" y="182"/>
                </a:lnTo>
                <a:lnTo>
                  <a:pt x="84" y="182"/>
                </a:lnTo>
                <a:lnTo>
                  <a:pt x="86" y="183"/>
                </a:lnTo>
                <a:lnTo>
                  <a:pt x="88" y="184"/>
                </a:lnTo>
                <a:lnTo>
                  <a:pt x="90" y="184"/>
                </a:lnTo>
                <a:lnTo>
                  <a:pt x="92" y="186"/>
                </a:lnTo>
                <a:lnTo>
                  <a:pt x="94" y="186"/>
                </a:lnTo>
                <a:lnTo>
                  <a:pt x="98" y="184"/>
                </a:lnTo>
                <a:lnTo>
                  <a:pt x="101" y="182"/>
                </a:lnTo>
                <a:lnTo>
                  <a:pt x="104" y="181"/>
                </a:lnTo>
                <a:lnTo>
                  <a:pt x="107" y="180"/>
                </a:lnTo>
                <a:lnTo>
                  <a:pt x="104" y="177"/>
                </a:lnTo>
                <a:lnTo>
                  <a:pt x="101" y="174"/>
                </a:lnTo>
                <a:lnTo>
                  <a:pt x="99" y="172"/>
                </a:lnTo>
                <a:lnTo>
                  <a:pt x="95" y="171"/>
                </a:lnTo>
                <a:lnTo>
                  <a:pt x="89" y="169"/>
                </a:lnTo>
                <a:lnTo>
                  <a:pt x="85" y="169"/>
                </a:lnTo>
                <a:lnTo>
                  <a:pt x="82" y="168"/>
                </a:lnTo>
                <a:lnTo>
                  <a:pt x="78" y="166"/>
                </a:lnTo>
                <a:lnTo>
                  <a:pt x="76" y="164"/>
                </a:lnTo>
                <a:lnTo>
                  <a:pt x="74" y="161"/>
                </a:lnTo>
                <a:lnTo>
                  <a:pt x="73" y="158"/>
                </a:lnTo>
                <a:lnTo>
                  <a:pt x="72" y="156"/>
                </a:lnTo>
                <a:lnTo>
                  <a:pt x="72" y="153"/>
                </a:lnTo>
                <a:lnTo>
                  <a:pt x="71" y="151"/>
                </a:lnTo>
                <a:lnTo>
                  <a:pt x="70" y="151"/>
                </a:lnTo>
                <a:lnTo>
                  <a:pt x="68" y="149"/>
                </a:lnTo>
                <a:lnTo>
                  <a:pt x="66" y="149"/>
                </a:lnTo>
                <a:lnTo>
                  <a:pt x="65" y="149"/>
                </a:lnTo>
                <a:lnTo>
                  <a:pt x="64" y="151"/>
                </a:lnTo>
                <a:lnTo>
                  <a:pt x="68" y="148"/>
                </a:lnTo>
                <a:lnTo>
                  <a:pt x="73" y="147"/>
                </a:lnTo>
                <a:lnTo>
                  <a:pt x="77" y="146"/>
                </a:lnTo>
                <a:lnTo>
                  <a:pt x="83" y="146"/>
                </a:lnTo>
                <a:lnTo>
                  <a:pt x="91" y="145"/>
                </a:lnTo>
                <a:lnTo>
                  <a:pt x="100" y="145"/>
                </a:lnTo>
                <a:lnTo>
                  <a:pt x="102" y="145"/>
                </a:lnTo>
                <a:lnTo>
                  <a:pt x="103" y="146"/>
                </a:lnTo>
                <a:lnTo>
                  <a:pt x="104" y="148"/>
                </a:lnTo>
                <a:lnTo>
                  <a:pt x="104" y="149"/>
                </a:lnTo>
                <a:lnTo>
                  <a:pt x="105" y="151"/>
                </a:lnTo>
                <a:lnTo>
                  <a:pt x="105" y="153"/>
                </a:lnTo>
                <a:lnTo>
                  <a:pt x="106" y="154"/>
                </a:lnTo>
                <a:lnTo>
                  <a:pt x="108" y="154"/>
                </a:lnTo>
                <a:lnTo>
                  <a:pt x="111" y="154"/>
                </a:lnTo>
                <a:lnTo>
                  <a:pt x="113" y="153"/>
                </a:lnTo>
                <a:lnTo>
                  <a:pt x="114" y="153"/>
                </a:lnTo>
                <a:lnTo>
                  <a:pt x="116" y="152"/>
                </a:lnTo>
                <a:lnTo>
                  <a:pt x="118" y="153"/>
                </a:lnTo>
                <a:lnTo>
                  <a:pt x="120" y="154"/>
                </a:lnTo>
                <a:lnTo>
                  <a:pt x="121" y="155"/>
                </a:lnTo>
                <a:lnTo>
                  <a:pt x="121" y="157"/>
                </a:lnTo>
                <a:lnTo>
                  <a:pt x="122" y="160"/>
                </a:lnTo>
                <a:lnTo>
                  <a:pt x="123" y="162"/>
                </a:lnTo>
                <a:lnTo>
                  <a:pt x="125" y="163"/>
                </a:lnTo>
                <a:lnTo>
                  <a:pt x="126" y="165"/>
                </a:lnTo>
                <a:lnTo>
                  <a:pt x="129" y="166"/>
                </a:lnTo>
                <a:lnTo>
                  <a:pt x="131" y="168"/>
                </a:lnTo>
                <a:lnTo>
                  <a:pt x="133" y="168"/>
                </a:lnTo>
                <a:lnTo>
                  <a:pt x="133" y="166"/>
                </a:lnTo>
                <a:lnTo>
                  <a:pt x="135" y="156"/>
                </a:lnTo>
                <a:lnTo>
                  <a:pt x="141" y="147"/>
                </a:lnTo>
                <a:lnTo>
                  <a:pt x="147" y="139"/>
                </a:lnTo>
                <a:lnTo>
                  <a:pt x="149" y="137"/>
                </a:lnTo>
                <a:lnTo>
                  <a:pt x="151" y="136"/>
                </a:lnTo>
                <a:lnTo>
                  <a:pt x="155" y="134"/>
                </a:lnTo>
                <a:lnTo>
                  <a:pt x="157" y="130"/>
                </a:lnTo>
                <a:lnTo>
                  <a:pt x="160" y="128"/>
                </a:lnTo>
                <a:lnTo>
                  <a:pt x="162" y="126"/>
                </a:lnTo>
                <a:lnTo>
                  <a:pt x="163" y="122"/>
                </a:lnTo>
                <a:lnTo>
                  <a:pt x="163" y="120"/>
                </a:lnTo>
                <a:lnTo>
                  <a:pt x="163" y="119"/>
                </a:lnTo>
                <a:lnTo>
                  <a:pt x="160" y="117"/>
                </a:lnTo>
                <a:lnTo>
                  <a:pt x="154" y="117"/>
                </a:lnTo>
                <a:lnTo>
                  <a:pt x="147" y="117"/>
                </a:lnTo>
                <a:lnTo>
                  <a:pt x="143" y="118"/>
                </a:lnTo>
                <a:lnTo>
                  <a:pt x="143" y="118"/>
                </a:lnTo>
                <a:lnTo>
                  <a:pt x="136" y="119"/>
                </a:lnTo>
                <a:lnTo>
                  <a:pt x="122" y="121"/>
                </a:lnTo>
                <a:lnTo>
                  <a:pt x="120" y="121"/>
                </a:lnTo>
                <a:lnTo>
                  <a:pt x="117" y="121"/>
                </a:lnTo>
                <a:lnTo>
                  <a:pt x="115" y="122"/>
                </a:lnTo>
                <a:lnTo>
                  <a:pt x="113" y="123"/>
                </a:lnTo>
                <a:lnTo>
                  <a:pt x="114" y="121"/>
                </a:lnTo>
                <a:lnTo>
                  <a:pt x="114" y="119"/>
                </a:lnTo>
                <a:lnTo>
                  <a:pt x="116" y="117"/>
                </a:lnTo>
                <a:lnTo>
                  <a:pt x="117" y="116"/>
                </a:lnTo>
                <a:lnTo>
                  <a:pt x="119" y="114"/>
                </a:lnTo>
                <a:lnTo>
                  <a:pt x="121" y="113"/>
                </a:lnTo>
                <a:lnTo>
                  <a:pt x="126" y="110"/>
                </a:lnTo>
                <a:lnTo>
                  <a:pt x="130" y="108"/>
                </a:lnTo>
                <a:lnTo>
                  <a:pt x="134" y="105"/>
                </a:lnTo>
                <a:lnTo>
                  <a:pt x="149" y="104"/>
                </a:lnTo>
                <a:lnTo>
                  <a:pt x="165" y="102"/>
                </a:lnTo>
                <a:lnTo>
                  <a:pt x="172" y="99"/>
                </a:lnTo>
                <a:lnTo>
                  <a:pt x="178" y="94"/>
                </a:lnTo>
                <a:lnTo>
                  <a:pt x="186" y="91"/>
                </a:lnTo>
                <a:lnTo>
                  <a:pt x="188" y="91"/>
                </a:lnTo>
                <a:lnTo>
                  <a:pt x="190" y="92"/>
                </a:lnTo>
                <a:lnTo>
                  <a:pt x="192" y="93"/>
                </a:lnTo>
                <a:lnTo>
                  <a:pt x="194" y="95"/>
                </a:lnTo>
                <a:lnTo>
                  <a:pt x="197" y="96"/>
                </a:lnTo>
                <a:lnTo>
                  <a:pt x="197" y="95"/>
                </a:lnTo>
                <a:lnTo>
                  <a:pt x="198" y="94"/>
                </a:lnTo>
                <a:lnTo>
                  <a:pt x="200" y="93"/>
                </a:lnTo>
                <a:lnTo>
                  <a:pt x="202" y="91"/>
                </a:lnTo>
                <a:lnTo>
                  <a:pt x="204" y="88"/>
                </a:lnTo>
                <a:lnTo>
                  <a:pt x="206" y="85"/>
                </a:lnTo>
                <a:lnTo>
                  <a:pt x="208" y="84"/>
                </a:lnTo>
                <a:lnTo>
                  <a:pt x="210" y="82"/>
                </a:lnTo>
                <a:lnTo>
                  <a:pt x="211" y="82"/>
                </a:lnTo>
                <a:lnTo>
                  <a:pt x="213" y="81"/>
                </a:lnTo>
                <a:lnTo>
                  <a:pt x="215" y="81"/>
                </a:lnTo>
                <a:lnTo>
                  <a:pt x="218" y="81"/>
                </a:lnTo>
                <a:lnTo>
                  <a:pt x="220" y="81"/>
                </a:lnTo>
                <a:lnTo>
                  <a:pt x="221" y="82"/>
                </a:lnTo>
                <a:lnTo>
                  <a:pt x="222" y="83"/>
                </a:lnTo>
                <a:lnTo>
                  <a:pt x="225" y="84"/>
                </a:lnTo>
                <a:lnTo>
                  <a:pt x="226" y="84"/>
                </a:lnTo>
                <a:lnTo>
                  <a:pt x="228" y="84"/>
                </a:lnTo>
                <a:lnTo>
                  <a:pt x="228" y="83"/>
                </a:lnTo>
                <a:lnTo>
                  <a:pt x="229" y="82"/>
                </a:lnTo>
                <a:lnTo>
                  <a:pt x="230" y="79"/>
                </a:lnTo>
                <a:lnTo>
                  <a:pt x="231" y="78"/>
                </a:lnTo>
                <a:lnTo>
                  <a:pt x="234" y="78"/>
                </a:lnTo>
                <a:lnTo>
                  <a:pt x="236" y="78"/>
                </a:lnTo>
                <a:lnTo>
                  <a:pt x="239" y="81"/>
                </a:lnTo>
                <a:lnTo>
                  <a:pt x="241" y="81"/>
                </a:lnTo>
                <a:lnTo>
                  <a:pt x="243" y="81"/>
                </a:lnTo>
                <a:lnTo>
                  <a:pt x="244" y="81"/>
                </a:lnTo>
                <a:lnTo>
                  <a:pt x="246" y="79"/>
                </a:lnTo>
                <a:lnTo>
                  <a:pt x="247" y="78"/>
                </a:lnTo>
                <a:lnTo>
                  <a:pt x="248" y="77"/>
                </a:lnTo>
                <a:lnTo>
                  <a:pt x="253" y="75"/>
                </a:lnTo>
                <a:lnTo>
                  <a:pt x="257" y="73"/>
                </a:lnTo>
                <a:lnTo>
                  <a:pt x="258" y="71"/>
                </a:lnTo>
                <a:lnTo>
                  <a:pt x="259" y="70"/>
                </a:lnTo>
                <a:lnTo>
                  <a:pt x="261" y="68"/>
                </a:lnTo>
                <a:lnTo>
                  <a:pt x="267" y="65"/>
                </a:lnTo>
                <a:lnTo>
                  <a:pt x="270" y="61"/>
                </a:lnTo>
                <a:lnTo>
                  <a:pt x="264" y="62"/>
                </a:lnTo>
                <a:lnTo>
                  <a:pt x="260" y="64"/>
                </a:lnTo>
                <a:lnTo>
                  <a:pt x="256" y="65"/>
                </a:lnTo>
                <a:lnTo>
                  <a:pt x="250" y="64"/>
                </a:lnTo>
                <a:lnTo>
                  <a:pt x="245" y="64"/>
                </a:lnTo>
                <a:lnTo>
                  <a:pt x="236" y="61"/>
                </a:lnTo>
                <a:lnTo>
                  <a:pt x="225" y="60"/>
                </a:lnTo>
                <a:lnTo>
                  <a:pt x="213" y="59"/>
                </a:lnTo>
                <a:lnTo>
                  <a:pt x="203" y="60"/>
                </a:lnTo>
                <a:lnTo>
                  <a:pt x="193" y="64"/>
                </a:lnTo>
                <a:lnTo>
                  <a:pt x="190" y="66"/>
                </a:lnTo>
                <a:lnTo>
                  <a:pt x="188" y="69"/>
                </a:lnTo>
                <a:lnTo>
                  <a:pt x="186" y="71"/>
                </a:lnTo>
                <a:lnTo>
                  <a:pt x="176" y="81"/>
                </a:lnTo>
                <a:lnTo>
                  <a:pt x="168" y="84"/>
                </a:lnTo>
                <a:lnTo>
                  <a:pt x="156" y="85"/>
                </a:lnTo>
                <a:lnTo>
                  <a:pt x="165" y="77"/>
                </a:lnTo>
                <a:lnTo>
                  <a:pt x="175" y="67"/>
                </a:lnTo>
                <a:lnTo>
                  <a:pt x="184" y="57"/>
                </a:lnTo>
                <a:lnTo>
                  <a:pt x="191" y="47"/>
                </a:lnTo>
                <a:lnTo>
                  <a:pt x="198" y="30"/>
                </a:lnTo>
                <a:lnTo>
                  <a:pt x="204" y="12"/>
                </a:lnTo>
                <a:lnTo>
                  <a:pt x="202" y="13"/>
                </a:lnTo>
                <a:lnTo>
                  <a:pt x="199" y="14"/>
                </a:lnTo>
                <a:lnTo>
                  <a:pt x="196" y="14"/>
                </a:lnTo>
                <a:lnTo>
                  <a:pt x="192" y="15"/>
                </a:lnTo>
                <a:lnTo>
                  <a:pt x="190" y="16"/>
                </a:lnTo>
                <a:lnTo>
                  <a:pt x="189" y="16"/>
                </a:lnTo>
                <a:lnTo>
                  <a:pt x="184" y="20"/>
                </a:lnTo>
                <a:lnTo>
                  <a:pt x="179" y="24"/>
                </a:lnTo>
                <a:lnTo>
                  <a:pt x="175" y="27"/>
                </a:lnTo>
                <a:lnTo>
                  <a:pt x="172" y="31"/>
                </a:lnTo>
                <a:lnTo>
                  <a:pt x="162" y="44"/>
                </a:lnTo>
                <a:lnTo>
                  <a:pt x="158" y="50"/>
                </a:lnTo>
                <a:lnTo>
                  <a:pt x="155" y="56"/>
                </a:lnTo>
                <a:lnTo>
                  <a:pt x="150" y="61"/>
                </a:lnTo>
                <a:lnTo>
                  <a:pt x="146" y="65"/>
                </a:lnTo>
                <a:lnTo>
                  <a:pt x="142" y="68"/>
                </a:lnTo>
                <a:lnTo>
                  <a:pt x="137" y="71"/>
                </a:lnTo>
                <a:lnTo>
                  <a:pt x="134" y="75"/>
                </a:lnTo>
                <a:lnTo>
                  <a:pt x="131" y="78"/>
                </a:lnTo>
                <a:lnTo>
                  <a:pt x="128" y="84"/>
                </a:lnTo>
                <a:lnTo>
                  <a:pt x="125" y="90"/>
                </a:lnTo>
                <a:lnTo>
                  <a:pt x="122" y="93"/>
                </a:lnTo>
                <a:lnTo>
                  <a:pt x="123" y="78"/>
                </a:lnTo>
                <a:lnTo>
                  <a:pt x="127" y="65"/>
                </a:lnTo>
                <a:lnTo>
                  <a:pt x="132" y="51"/>
                </a:lnTo>
                <a:lnTo>
                  <a:pt x="135" y="43"/>
                </a:lnTo>
                <a:lnTo>
                  <a:pt x="136" y="35"/>
                </a:lnTo>
                <a:lnTo>
                  <a:pt x="140" y="23"/>
                </a:lnTo>
                <a:lnTo>
                  <a:pt x="140" y="21"/>
                </a:lnTo>
                <a:lnTo>
                  <a:pt x="142" y="15"/>
                </a:lnTo>
                <a:lnTo>
                  <a:pt x="143" y="10"/>
                </a:lnTo>
                <a:lnTo>
                  <a:pt x="145" y="7"/>
                </a:lnTo>
                <a:close/>
                <a:moveTo>
                  <a:pt x="151" y="0"/>
                </a:moveTo>
                <a:lnTo>
                  <a:pt x="150" y="3"/>
                </a:lnTo>
                <a:lnTo>
                  <a:pt x="149" y="5"/>
                </a:lnTo>
                <a:lnTo>
                  <a:pt x="147" y="8"/>
                </a:lnTo>
                <a:lnTo>
                  <a:pt x="146" y="10"/>
                </a:lnTo>
                <a:lnTo>
                  <a:pt x="144" y="16"/>
                </a:lnTo>
                <a:lnTo>
                  <a:pt x="143" y="22"/>
                </a:lnTo>
                <a:lnTo>
                  <a:pt x="142" y="24"/>
                </a:lnTo>
                <a:lnTo>
                  <a:pt x="140" y="35"/>
                </a:lnTo>
                <a:lnTo>
                  <a:pt x="137" y="44"/>
                </a:lnTo>
                <a:lnTo>
                  <a:pt x="135" y="52"/>
                </a:lnTo>
                <a:lnTo>
                  <a:pt x="133" y="57"/>
                </a:lnTo>
                <a:lnTo>
                  <a:pt x="131" y="61"/>
                </a:lnTo>
                <a:lnTo>
                  <a:pt x="129" y="65"/>
                </a:lnTo>
                <a:lnTo>
                  <a:pt x="128" y="69"/>
                </a:lnTo>
                <a:lnTo>
                  <a:pt x="128" y="73"/>
                </a:lnTo>
                <a:lnTo>
                  <a:pt x="128" y="74"/>
                </a:lnTo>
                <a:lnTo>
                  <a:pt x="129" y="75"/>
                </a:lnTo>
                <a:lnTo>
                  <a:pt x="141" y="66"/>
                </a:lnTo>
                <a:lnTo>
                  <a:pt x="150" y="55"/>
                </a:lnTo>
                <a:lnTo>
                  <a:pt x="160" y="42"/>
                </a:lnTo>
                <a:lnTo>
                  <a:pt x="170" y="30"/>
                </a:lnTo>
                <a:lnTo>
                  <a:pt x="177" y="22"/>
                </a:lnTo>
                <a:lnTo>
                  <a:pt x="187" y="14"/>
                </a:lnTo>
                <a:lnTo>
                  <a:pt x="194" y="12"/>
                </a:lnTo>
                <a:lnTo>
                  <a:pt x="202" y="9"/>
                </a:lnTo>
                <a:lnTo>
                  <a:pt x="208" y="6"/>
                </a:lnTo>
                <a:lnTo>
                  <a:pt x="206" y="16"/>
                </a:lnTo>
                <a:lnTo>
                  <a:pt x="202" y="26"/>
                </a:lnTo>
                <a:lnTo>
                  <a:pt x="193" y="48"/>
                </a:lnTo>
                <a:lnTo>
                  <a:pt x="185" y="60"/>
                </a:lnTo>
                <a:lnTo>
                  <a:pt x="175" y="70"/>
                </a:lnTo>
                <a:lnTo>
                  <a:pt x="172" y="74"/>
                </a:lnTo>
                <a:lnTo>
                  <a:pt x="170" y="76"/>
                </a:lnTo>
                <a:lnTo>
                  <a:pt x="169" y="77"/>
                </a:lnTo>
                <a:lnTo>
                  <a:pt x="169" y="78"/>
                </a:lnTo>
                <a:lnTo>
                  <a:pt x="170" y="78"/>
                </a:lnTo>
                <a:lnTo>
                  <a:pt x="172" y="78"/>
                </a:lnTo>
                <a:lnTo>
                  <a:pt x="174" y="78"/>
                </a:lnTo>
                <a:lnTo>
                  <a:pt x="177" y="77"/>
                </a:lnTo>
                <a:lnTo>
                  <a:pt x="180" y="74"/>
                </a:lnTo>
                <a:lnTo>
                  <a:pt x="184" y="70"/>
                </a:lnTo>
                <a:lnTo>
                  <a:pt x="186" y="67"/>
                </a:lnTo>
                <a:lnTo>
                  <a:pt x="189" y="64"/>
                </a:lnTo>
                <a:lnTo>
                  <a:pt x="192" y="61"/>
                </a:lnTo>
                <a:lnTo>
                  <a:pt x="202" y="58"/>
                </a:lnTo>
                <a:lnTo>
                  <a:pt x="213" y="57"/>
                </a:lnTo>
                <a:lnTo>
                  <a:pt x="225" y="57"/>
                </a:lnTo>
                <a:lnTo>
                  <a:pt x="236" y="59"/>
                </a:lnTo>
                <a:lnTo>
                  <a:pt x="245" y="60"/>
                </a:lnTo>
                <a:lnTo>
                  <a:pt x="250" y="61"/>
                </a:lnTo>
                <a:lnTo>
                  <a:pt x="255" y="61"/>
                </a:lnTo>
                <a:lnTo>
                  <a:pt x="260" y="61"/>
                </a:lnTo>
                <a:lnTo>
                  <a:pt x="263" y="60"/>
                </a:lnTo>
                <a:lnTo>
                  <a:pt x="269" y="59"/>
                </a:lnTo>
                <a:lnTo>
                  <a:pt x="274" y="59"/>
                </a:lnTo>
                <a:lnTo>
                  <a:pt x="278" y="59"/>
                </a:lnTo>
                <a:lnTo>
                  <a:pt x="273" y="62"/>
                </a:lnTo>
                <a:lnTo>
                  <a:pt x="268" y="67"/>
                </a:lnTo>
                <a:lnTo>
                  <a:pt x="263" y="70"/>
                </a:lnTo>
                <a:lnTo>
                  <a:pt x="261" y="73"/>
                </a:lnTo>
                <a:lnTo>
                  <a:pt x="259" y="74"/>
                </a:lnTo>
                <a:lnTo>
                  <a:pt x="258" y="75"/>
                </a:lnTo>
                <a:lnTo>
                  <a:pt x="253" y="78"/>
                </a:lnTo>
                <a:lnTo>
                  <a:pt x="247" y="82"/>
                </a:lnTo>
                <a:lnTo>
                  <a:pt x="242" y="86"/>
                </a:lnTo>
                <a:lnTo>
                  <a:pt x="236" y="90"/>
                </a:lnTo>
                <a:lnTo>
                  <a:pt x="221" y="96"/>
                </a:lnTo>
                <a:lnTo>
                  <a:pt x="207" y="101"/>
                </a:lnTo>
                <a:lnTo>
                  <a:pt x="196" y="103"/>
                </a:lnTo>
                <a:lnTo>
                  <a:pt x="185" y="104"/>
                </a:lnTo>
                <a:lnTo>
                  <a:pt x="172" y="105"/>
                </a:lnTo>
                <a:lnTo>
                  <a:pt x="157" y="105"/>
                </a:lnTo>
                <a:lnTo>
                  <a:pt x="142" y="107"/>
                </a:lnTo>
                <a:lnTo>
                  <a:pt x="129" y="111"/>
                </a:lnTo>
                <a:lnTo>
                  <a:pt x="119" y="119"/>
                </a:lnTo>
                <a:lnTo>
                  <a:pt x="125" y="118"/>
                </a:lnTo>
                <a:lnTo>
                  <a:pt x="130" y="118"/>
                </a:lnTo>
                <a:lnTo>
                  <a:pt x="135" y="117"/>
                </a:lnTo>
                <a:lnTo>
                  <a:pt x="142" y="114"/>
                </a:lnTo>
                <a:lnTo>
                  <a:pt x="143" y="114"/>
                </a:lnTo>
                <a:lnTo>
                  <a:pt x="148" y="114"/>
                </a:lnTo>
                <a:lnTo>
                  <a:pt x="155" y="113"/>
                </a:lnTo>
                <a:lnTo>
                  <a:pt x="161" y="114"/>
                </a:lnTo>
                <a:lnTo>
                  <a:pt x="165" y="118"/>
                </a:lnTo>
                <a:lnTo>
                  <a:pt x="167" y="123"/>
                </a:lnTo>
                <a:lnTo>
                  <a:pt x="162" y="129"/>
                </a:lnTo>
                <a:lnTo>
                  <a:pt x="157" y="135"/>
                </a:lnTo>
                <a:lnTo>
                  <a:pt x="151" y="139"/>
                </a:lnTo>
                <a:lnTo>
                  <a:pt x="149" y="142"/>
                </a:lnTo>
                <a:lnTo>
                  <a:pt x="142" y="149"/>
                </a:lnTo>
                <a:lnTo>
                  <a:pt x="136" y="160"/>
                </a:lnTo>
                <a:lnTo>
                  <a:pt x="136" y="170"/>
                </a:lnTo>
                <a:lnTo>
                  <a:pt x="137" y="173"/>
                </a:lnTo>
                <a:lnTo>
                  <a:pt x="134" y="172"/>
                </a:lnTo>
                <a:lnTo>
                  <a:pt x="121" y="166"/>
                </a:lnTo>
                <a:lnTo>
                  <a:pt x="106" y="163"/>
                </a:lnTo>
                <a:lnTo>
                  <a:pt x="101" y="163"/>
                </a:lnTo>
                <a:lnTo>
                  <a:pt x="98" y="163"/>
                </a:lnTo>
                <a:lnTo>
                  <a:pt x="94" y="162"/>
                </a:lnTo>
                <a:lnTo>
                  <a:pt x="91" y="161"/>
                </a:lnTo>
                <a:lnTo>
                  <a:pt x="89" y="158"/>
                </a:lnTo>
                <a:lnTo>
                  <a:pt x="87" y="155"/>
                </a:lnTo>
                <a:lnTo>
                  <a:pt x="86" y="153"/>
                </a:lnTo>
                <a:lnTo>
                  <a:pt x="85" y="152"/>
                </a:lnTo>
                <a:lnTo>
                  <a:pt x="83" y="151"/>
                </a:lnTo>
                <a:lnTo>
                  <a:pt x="82" y="149"/>
                </a:lnTo>
                <a:lnTo>
                  <a:pt x="77" y="149"/>
                </a:lnTo>
                <a:lnTo>
                  <a:pt x="73" y="149"/>
                </a:lnTo>
                <a:lnTo>
                  <a:pt x="74" y="153"/>
                </a:lnTo>
                <a:lnTo>
                  <a:pt x="75" y="155"/>
                </a:lnTo>
                <a:lnTo>
                  <a:pt x="75" y="157"/>
                </a:lnTo>
                <a:lnTo>
                  <a:pt x="76" y="160"/>
                </a:lnTo>
                <a:lnTo>
                  <a:pt x="78" y="162"/>
                </a:lnTo>
                <a:lnTo>
                  <a:pt x="80" y="163"/>
                </a:lnTo>
                <a:lnTo>
                  <a:pt x="83" y="164"/>
                </a:lnTo>
                <a:lnTo>
                  <a:pt x="86" y="165"/>
                </a:lnTo>
                <a:lnTo>
                  <a:pt x="89" y="166"/>
                </a:lnTo>
                <a:lnTo>
                  <a:pt x="97" y="168"/>
                </a:lnTo>
                <a:lnTo>
                  <a:pt x="100" y="170"/>
                </a:lnTo>
                <a:lnTo>
                  <a:pt x="103" y="172"/>
                </a:lnTo>
                <a:lnTo>
                  <a:pt x="105" y="174"/>
                </a:lnTo>
                <a:lnTo>
                  <a:pt x="108" y="177"/>
                </a:lnTo>
                <a:lnTo>
                  <a:pt x="111" y="178"/>
                </a:lnTo>
                <a:lnTo>
                  <a:pt x="113" y="179"/>
                </a:lnTo>
                <a:lnTo>
                  <a:pt x="116" y="180"/>
                </a:lnTo>
                <a:lnTo>
                  <a:pt x="114" y="180"/>
                </a:lnTo>
                <a:lnTo>
                  <a:pt x="112" y="181"/>
                </a:lnTo>
                <a:lnTo>
                  <a:pt x="108" y="182"/>
                </a:lnTo>
                <a:lnTo>
                  <a:pt x="106" y="183"/>
                </a:lnTo>
                <a:lnTo>
                  <a:pt x="105" y="183"/>
                </a:lnTo>
                <a:lnTo>
                  <a:pt x="102" y="184"/>
                </a:lnTo>
                <a:lnTo>
                  <a:pt x="98" y="187"/>
                </a:lnTo>
                <a:lnTo>
                  <a:pt x="92" y="189"/>
                </a:lnTo>
                <a:lnTo>
                  <a:pt x="87" y="190"/>
                </a:lnTo>
                <a:lnTo>
                  <a:pt x="76" y="191"/>
                </a:lnTo>
                <a:lnTo>
                  <a:pt x="66" y="189"/>
                </a:lnTo>
                <a:lnTo>
                  <a:pt x="66" y="189"/>
                </a:lnTo>
                <a:lnTo>
                  <a:pt x="64" y="188"/>
                </a:lnTo>
                <a:lnTo>
                  <a:pt x="63" y="188"/>
                </a:lnTo>
                <a:lnTo>
                  <a:pt x="61" y="187"/>
                </a:lnTo>
                <a:lnTo>
                  <a:pt x="61" y="187"/>
                </a:lnTo>
                <a:lnTo>
                  <a:pt x="51" y="183"/>
                </a:lnTo>
                <a:lnTo>
                  <a:pt x="42" y="183"/>
                </a:lnTo>
                <a:lnTo>
                  <a:pt x="34" y="188"/>
                </a:lnTo>
                <a:lnTo>
                  <a:pt x="28" y="196"/>
                </a:lnTo>
                <a:lnTo>
                  <a:pt x="24" y="199"/>
                </a:lnTo>
                <a:lnTo>
                  <a:pt x="20" y="203"/>
                </a:lnTo>
                <a:lnTo>
                  <a:pt x="17" y="206"/>
                </a:lnTo>
                <a:lnTo>
                  <a:pt x="15" y="207"/>
                </a:lnTo>
                <a:lnTo>
                  <a:pt x="12" y="209"/>
                </a:lnTo>
                <a:lnTo>
                  <a:pt x="8" y="210"/>
                </a:lnTo>
                <a:lnTo>
                  <a:pt x="5" y="212"/>
                </a:lnTo>
                <a:lnTo>
                  <a:pt x="3" y="214"/>
                </a:lnTo>
                <a:lnTo>
                  <a:pt x="2" y="215"/>
                </a:lnTo>
                <a:lnTo>
                  <a:pt x="0" y="215"/>
                </a:lnTo>
                <a:lnTo>
                  <a:pt x="1" y="207"/>
                </a:lnTo>
                <a:lnTo>
                  <a:pt x="3" y="197"/>
                </a:lnTo>
                <a:lnTo>
                  <a:pt x="6" y="188"/>
                </a:lnTo>
                <a:lnTo>
                  <a:pt x="8" y="184"/>
                </a:lnTo>
                <a:lnTo>
                  <a:pt x="11" y="181"/>
                </a:lnTo>
                <a:lnTo>
                  <a:pt x="14" y="178"/>
                </a:lnTo>
                <a:lnTo>
                  <a:pt x="16" y="174"/>
                </a:lnTo>
                <a:lnTo>
                  <a:pt x="19" y="170"/>
                </a:lnTo>
                <a:lnTo>
                  <a:pt x="20" y="166"/>
                </a:lnTo>
                <a:lnTo>
                  <a:pt x="20" y="162"/>
                </a:lnTo>
                <a:lnTo>
                  <a:pt x="20" y="157"/>
                </a:lnTo>
                <a:lnTo>
                  <a:pt x="20" y="156"/>
                </a:lnTo>
                <a:lnTo>
                  <a:pt x="20" y="155"/>
                </a:lnTo>
                <a:lnTo>
                  <a:pt x="20" y="154"/>
                </a:lnTo>
                <a:lnTo>
                  <a:pt x="20" y="149"/>
                </a:lnTo>
                <a:lnTo>
                  <a:pt x="20" y="144"/>
                </a:lnTo>
                <a:lnTo>
                  <a:pt x="20" y="140"/>
                </a:lnTo>
                <a:lnTo>
                  <a:pt x="20" y="137"/>
                </a:lnTo>
                <a:lnTo>
                  <a:pt x="21" y="134"/>
                </a:lnTo>
                <a:lnTo>
                  <a:pt x="23" y="130"/>
                </a:lnTo>
                <a:lnTo>
                  <a:pt x="24" y="129"/>
                </a:lnTo>
                <a:lnTo>
                  <a:pt x="27" y="134"/>
                </a:lnTo>
                <a:lnTo>
                  <a:pt x="28" y="137"/>
                </a:lnTo>
                <a:lnTo>
                  <a:pt x="29" y="142"/>
                </a:lnTo>
                <a:lnTo>
                  <a:pt x="30" y="145"/>
                </a:lnTo>
                <a:lnTo>
                  <a:pt x="32" y="148"/>
                </a:lnTo>
                <a:lnTo>
                  <a:pt x="34" y="149"/>
                </a:lnTo>
                <a:lnTo>
                  <a:pt x="36" y="151"/>
                </a:lnTo>
                <a:lnTo>
                  <a:pt x="37" y="149"/>
                </a:lnTo>
                <a:lnTo>
                  <a:pt x="38" y="149"/>
                </a:lnTo>
                <a:lnTo>
                  <a:pt x="38" y="149"/>
                </a:lnTo>
                <a:lnTo>
                  <a:pt x="38" y="148"/>
                </a:lnTo>
                <a:lnTo>
                  <a:pt x="38" y="146"/>
                </a:lnTo>
                <a:lnTo>
                  <a:pt x="37" y="145"/>
                </a:lnTo>
                <a:lnTo>
                  <a:pt x="36" y="142"/>
                </a:lnTo>
                <a:lnTo>
                  <a:pt x="35" y="132"/>
                </a:lnTo>
                <a:lnTo>
                  <a:pt x="35" y="123"/>
                </a:lnTo>
                <a:lnTo>
                  <a:pt x="37" y="116"/>
                </a:lnTo>
                <a:lnTo>
                  <a:pt x="37" y="112"/>
                </a:lnTo>
                <a:lnTo>
                  <a:pt x="40" y="102"/>
                </a:lnTo>
                <a:lnTo>
                  <a:pt x="43" y="94"/>
                </a:lnTo>
                <a:lnTo>
                  <a:pt x="47" y="88"/>
                </a:lnTo>
                <a:lnTo>
                  <a:pt x="56" y="81"/>
                </a:lnTo>
                <a:lnTo>
                  <a:pt x="69" y="66"/>
                </a:lnTo>
                <a:lnTo>
                  <a:pt x="82" y="51"/>
                </a:lnTo>
                <a:lnTo>
                  <a:pt x="83" y="53"/>
                </a:lnTo>
                <a:lnTo>
                  <a:pt x="82" y="57"/>
                </a:lnTo>
                <a:lnTo>
                  <a:pt x="82" y="60"/>
                </a:lnTo>
                <a:lnTo>
                  <a:pt x="82" y="64"/>
                </a:lnTo>
                <a:lnTo>
                  <a:pt x="82" y="68"/>
                </a:lnTo>
                <a:lnTo>
                  <a:pt x="82" y="74"/>
                </a:lnTo>
                <a:lnTo>
                  <a:pt x="82" y="78"/>
                </a:lnTo>
                <a:lnTo>
                  <a:pt x="82" y="83"/>
                </a:lnTo>
                <a:lnTo>
                  <a:pt x="80" y="87"/>
                </a:lnTo>
                <a:lnTo>
                  <a:pt x="78" y="92"/>
                </a:lnTo>
                <a:lnTo>
                  <a:pt x="76" y="97"/>
                </a:lnTo>
                <a:lnTo>
                  <a:pt x="86" y="87"/>
                </a:lnTo>
                <a:lnTo>
                  <a:pt x="92" y="77"/>
                </a:lnTo>
                <a:lnTo>
                  <a:pt x="98" y="64"/>
                </a:lnTo>
                <a:lnTo>
                  <a:pt x="103" y="49"/>
                </a:lnTo>
                <a:lnTo>
                  <a:pt x="109" y="35"/>
                </a:lnTo>
                <a:lnTo>
                  <a:pt x="118" y="24"/>
                </a:lnTo>
                <a:lnTo>
                  <a:pt x="133" y="12"/>
                </a:lnTo>
                <a:lnTo>
                  <a:pt x="149" y="1"/>
                </a:lnTo>
                <a:lnTo>
                  <a:pt x="151" y="0"/>
                </a:lnTo>
                <a:close/>
              </a:path>
            </a:pathLst>
          </a:custGeom>
          <a:grpFill/>
          <a:ln w="0">
            <a:noFill/>
            <a:prstDash val="solid"/>
            <a:round/>
            <a:headEnd/>
            <a:tailEnd/>
          </a:ln>
        </xdr:spPr>
      </xdr:sp>
      <xdr:sp macro="" textlink="">
        <xdr:nvSpPr>
          <xdr:cNvPr id="122" name="Freeform 119">
            <a:extLst>
              <a:ext uri="{FF2B5EF4-FFF2-40B4-BE49-F238E27FC236}">
                <a16:creationId xmlns:a16="http://schemas.microsoft.com/office/drawing/2014/main" id="{00000000-0008-0000-0000-00007A000000}"/>
              </a:ext>
            </a:extLst>
          </xdr:cNvPr>
          <xdr:cNvSpPr>
            <a:spLocks noEditPoints="1"/>
          </xdr:cNvSpPr>
        </xdr:nvSpPr>
        <xdr:spPr bwMode="auto">
          <a:xfrm>
            <a:off x="691" y="401"/>
            <a:ext cx="12" cy="350"/>
          </a:xfrm>
          <a:custGeom>
            <a:avLst/>
            <a:gdLst>
              <a:gd name="T0" fmla="*/ 63 w 88"/>
              <a:gd name="T1" fmla="*/ 29 h 2802"/>
              <a:gd name="T2" fmla="*/ 48 w 88"/>
              <a:gd name="T3" fmla="*/ 125 h 2802"/>
              <a:gd name="T4" fmla="*/ 40 w 88"/>
              <a:gd name="T5" fmla="*/ 384 h 2802"/>
              <a:gd name="T6" fmla="*/ 37 w 88"/>
              <a:gd name="T7" fmla="*/ 687 h 2802"/>
              <a:gd name="T8" fmla="*/ 42 w 88"/>
              <a:gd name="T9" fmla="*/ 1080 h 2802"/>
              <a:gd name="T10" fmla="*/ 43 w 88"/>
              <a:gd name="T11" fmla="*/ 1262 h 2802"/>
              <a:gd name="T12" fmla="*/ 37 w 88"/>
              <a:gd name="T13" fmla="*/ 1418 h 2802"/>
              <a:gd name="T14" fmla="*/ 30 w 88"/>
              <a:gd name="T15" fmla="*/ 1626 h 2802"/>
              <a:gd name="T16" fmla="*/ 24 w 88"/>
              <a:gd name="T17" fmla="*/ 1917 h 2802"/>
              <a:gd name="T18" fmla="*/ 19 w 88"/>
              <a:gd name="T19" fmla="*/ 2391 h 2802"/>
              <a:gd name="T20" fmla="*/ 13 w 88"/>
              <a:gd name="T21" fmla="*/ 2723 h 2802"/>
              <a:gd name="T22" fmla="*/ 3 w 88"/>
              <a:gd name="T23" fmla="*/ 2792 h 2802"/>
              <a:gd name="T24" fmla="*/ 16 w 88"/>
              <a:gd name="T25" fmla="*/ 2792 h 2802"/>
              <a:gd name="T26" fmla="*/ 32 w 88"/>
              <a:gd name="T27" fmla="*/ 2779 h 2802"/>
              <a:gd name="T28" fmla="*/ 43 w 88"/>
              <a:gd name="T29" fmla="*/ 2758 h 2802"/>
              <a:gd name="T30" fmla="*/ 61 w 88"/>
              <a:gd name="T31" fmla="*/ 2716 h 2802"/>
              <a:gd name="T32" fmla="*/ 61 w 88"/>
              <a:gd name="T33" fmla="*/ 2596 h 2802"/>
              <a:gd name="T34" fmla="*/ 61 w 88"/>
              <a:gd name="T35" fmla="*/ 2187 h 2802"/>
              <a:gd name="T36" fmla="*/ 61 w 88"/>
              <a:gd name="T37" fmla="*/ 1759 h 2802"/>
              <a:gd name="T38" fmla="*/ 64 w 88"/>
              <a:gd name="T39" fmla="*/ 1523 h 2802"/>
              <a:gd name="T40" fmla="*/ 64 w 88"/>
              <a:gd name="T41" fmla="*/ 1255 h 2802"/>
              <a:gd name="T42" fmla="*/ 57 w 88"/>
              <a:gd name="T43" fmla="*/ 1014 h 2802"/>
              <a:gd name="T44" fmla="*/ 50 w 88"/>
              <a:gd name="T45" fmla="*/ 862 h 2802"/>
              <a:gd name="T46" fmla="*/ 50 w 88"/>
              <a:gd name="T47" fmla="*/ 753 h 2802"/>
              <a:gd name="T48" fmla="*/ 51 w 88"/>
              <a:gd name="T49" fmla="*/ 558 h 2802"/>
              <a:gd name="T50" fmla="*/ 68 w 88"/>
              <a:gd name="T51" fmla="*/ 281 h 2802"/>
              <a:gd name="T52" fmla="*/ 73 w 88"/>
              <a:gd name="T53" fmla="*/ 95 h 2802"/>
              <a:gd name="T54" fmla="*/ 76 w 88"/>
              <a:gd name="T55" fmla="*/ 60 h 2802"/>
              <a:gd name="T56" fmla="*/ 77 w 88"/>
              <a:gd name="T57" fmla="*/ 27 h 2802"/>
              <a:gd name="T58" fmla="*/ 88 w 88"/>
              <a:gd name="T59" fmla="*/ 4 h 2802"/>
              <a:gd name="T60" fmla="*/ 82 w 88"/>
              <a:gd name="T61" fmla="*/ 30 h 2802"/>
              <a:gd name="T62" fmla="*/ 78 w 88"/>
              <a:gd name="T63" fmla="*/ 53 h 2802"/>
              <a:gd name="T64" fmla="*/ 75 w 88"/>
              <a:gd name="T65" fmla="*/ 96 h 2802"/>
              <a:gd name="T66" fmla="*/ 68 w 88"/>
              <a:gd name="T67" fmla="*/ 314 h 2802"/>
              <a:gd name="T68" fmla="*/ 52 w 88"/>
              <a:gd name="T69" fmla="*/ 591 h 2802"/>
              <a:gd name="T70" fmla="*/ 53 w 88"/>
              <a:gd name="T71" fmla="*/ 767 h 2802"/>
              <a:gd name="T72" fmla="*/ 52 w 88"/>
              <a:gd name="T73" fmla="*/ 884 h 2802"/>
              <a:gd name="T74" fmla="*/ 61 w 88"/>
              <a:gd name="T75" fmla="*/ 1045 h 2802"/>
              <a:gd name="T76" fmla="*/ 70 w 88"/>
              <a:gd name="T77" fmla="*/ 1331 h 2802"/>
              <a:gd name="T78" fmla="*/ 63 w 88"/>
              <a:gd name="T79" fmla="*/ 1638 h 2802"/>
              <a:gd name="T80" fmla="*/ 63 w 88"/>
              <a:gd name="T81" fmla="*/ 1956 h 2802"/>
              <a:gd name="T82" fmla="*/ 63 w 88"/>
              <a:gd name="T83" fmla="*/ 2416 h 2802"/>
              <a:gd name="T84" fmla="*/ 63 w 88"/>
              <a:gd name="T85" fmla="*/ 2692 h 2802"/>
              <a:gd name="T86" fmla="*/ 57 w 88"/>
              <a:gd name="T87" fmla="*/ 2769 h 2802"/>
              <a:gd name="T88" fmla="*/ 43 w 88"/>
              <a:gd name="T89" fmla="*/ 2773 h 2802"/>
              <a:gd name="T90" fmla="*/ 20 w 88"/>
              <a:gd name="T91" fmla="*/ 2790 h 2802"/>
              <a:gd name="T92" fmla="*/ 15 w 88"/>
              <a:gd name="T93" fmla="*/ 2801 h 2802"/>
              <a:gd name="T94" fmla="*/ 6 w 88"/>
              <a:gd name="T95" fmla="*/ 2753 h 2802"/>
              <a:gd name="T96" fmla="*/ 14 w 88"/>
              <a:gd name="T97" fmla="*/ 2594 h 2802"/>
              <a:gd name="T98" fmla="*/ 19 w 88"/>
              <a:gd name="T99" fmla="*/ 2151 h 2802"/>
              <a:gd name="T100" fmla="*/ 24 w 88"/>
              <a:gd name="T101" fmla="*/ 1729 h 2802"/>
              <a:gd name="T102" fmla="*/ 31 w 88"/>
              <a:gd name="T103" fmla="*/ 1475 h 2802"/>
              <a:gd name="T104" fmla="*/ 37 w 88"/>
              <a:gd name="T105" fmla="*/ 1329 h 2802"/>
              <a:gd name="T106" fmla="*/ 38 w 88"/>
              <a:gd name="T107" fmla="*/ 1081 h 2802"/>
              <a:gd name="T108" fmla="*/ 34 w 88"/>
              <a:gd name="T109" fmla="*/ 686 h 2802"/>
              <a:gd name="T110" fmla="*/ 37 w 88"/>
              <a:gd name="T111" fmla="*/ 384 h 2802"/>
              <a:gd name="T112" fmla="*/ 46 w 88"/>
              <a:gd name="T113" fmla="*/ 118 h 2802"/>
              <a:gd name="T114" fmla="*/ 58 w 88"/>
              <a:gd name="T115" fmla="*/ 31 h 2802"/>
              <a:gd name="T116" fmla="*/ 65 w 88"/>
              <a:gd name="T117" fmla="*/ 18 h 2802"/>
              <a:gd name="T118" fmla="*/ 88 w 88"/>
              <a:gd name="T119" fmla="*/ 0 h 2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8" h="2802">
                <a:moveTo>
                  <a:pt x="78" y="23"/>
                </a:moveTo>
                <a:lnTo>
                  <a:pt x="76" y="23"/>
                </a:lnTo>
                <a:lnTo>
                  <a:pt x="74" y="24"/>
                </a:lnTo>
                <a:lnTo>
                  <a:pt x="72" y="25"/>
                </a:lnTo>
                <a:lnTo>
                  <a:pt x="68" y="26"/>
                </a:lnTo>
                <a:lnTo>
                  <a:pt x="66" y="27"/>
                </a:lnTo>
                <a:lnTo>
                  <a:pt x="64" y="29"/>
                </a:lnTo>
                <a:lnTo>
                  <a:pt x="63" y="29"/>
                </a:lnTo>
                <a:lnTo>
                  <a:pt x="60" y="34"/>
                </a:lnTo>
                <a:lnTo>
                  <a:pt x="58" y="40"/>
                </a:lnTo>
                <a:lnTo>
                  <a:pt x="57" y="47"/>
                </a:lnTo>
                <a:lnTo>
                  <a:pt x="56" y="53"/>
                </a:lnTo>
                <a:lnTo>
                  <a:pt x="56" y="58"/>
                </a:lnTo>
                <a:lnTo>
                  <a:pt x="56" y="59"/>
                </a:lnTo>
                <a:lnTo>
                  <a:pt x="51" y="91"/>
                </a:lnTo>
                <a:lnTo>
                  <a:pt x="48" y="125"/>
                </a:lnTo>
                <a:lnTo>
                  <a:pt x="47" y="159"/>
                </a:lnTo>
                <a:lnTo>
                  <a:pt x="48" y="177"/>
                </a:lnTo>
                <a:lnTo>
                  <a:pt x="50" y="201"/>
                </a:lnTo>
                <a:lnTo>
                  <a:pt x="49" y="243"/>
                </a:lnTo>
                <a:lnTo>
                  <a:pt x="45" y="284"/>
                </a:lnTo>
                <a:lnTo>
                  <a:pt x="43" y="311"/>
                </a:lnTo>
                <a:lnTo>
                  <a:pt x="43" y="338"/>
                </a:lnTo>
                <a:lnTo>
                  <a:pt x="40" y="384"/>
                </a:lnTo>
                <a:lnTo>
                  <a:pt x="36" y="439"/>
                </a:lnTo>
                <a:lnTo>
                  <a:pt x="35" y="492"/>
                </a:lnTo>
                <a:lnTo>
                  <a:pt x="33" y="547"/>
                </a:lnTo>
                <a:lnTo>
                  <a:pt x="33" y="563"/>
                </a:lnTo>
                <a:lnTo>
                  <a:pt x="36" y="597"/>
                </a:lnTo>
                <a:lnTo>
                  <a:pt x="39" y="632"/>
                </a:lnTo>
                <a:lnTo>
                  <a:pt x="39" y="644"/>
                </a:lnTo>
                <a:lnTo>
                  <a:pt x="37" y="687"/>
                </a:lnTo>
                <a:lnTo>
                  <a:pt x="35" y="719"/>
                </a:lnTo>
                <a:lnTo>
                  <a:pt x="35" y="749"/>
                </a:lnTo>
                <a:lnTo>
                  <a:pt x="35" y="837"/>
                </a:lnTo>
                <a:lnTo>
                  <a:pt x="34" y="924"/>
                </a:lnTo>
                <a:lnTo>
                  <a:pt x="33" y="946"/>
                </a:lnTo>
                <a:lnTo>
                  <a:pt x="33" y="973"/>
                </a:lnTo>
                <a:lnTo>
                  <a:pt x="37" y="1036"/>
                </a:lnTo>
                <a:lnTo>
                  <a:pt x="42" y="1080"/>
                </a:lnTo>
                <a:lnTo>
                  <a:pt x="42" y="1092"/>
                </a:lnTo>
                <a:lnTo>
                  <a:pt x="42" y="1118"/>
                </a:lnTo>
                <a:lnTo>
                  <a:pt x="40" y="1145"/>
                </a:lnTo>
                <a:lnTo>
                  <a:pt x="40" y="1198"/>
                </a:lnTo>
                <a:lnTo>
                  <a:pt x="42" y="1217"/>
                </a:lnTo>
                <a:lnTo>
                  <a:pt x="43" y="1226"/>
                </a:lnTo>
                <a:lnTo>
                  <a:pt x="43" y="1235"/>
                </a:lnTo>
                <a:lnTo>
                  <a:pt x="43" y="1262"/>
                </a:lnTo>
                <a:lnTo>
                  <a:pt x="42" y="1289"/>
                </a:lnTo>
                <a:lnTo>
                  <a:pt x="40" y="1329"/>
                </a:lnTo>
                <a:lnTo>
                  <a:pt x="39" y="1347"/>
                </a:lnTo>
                <a:lnTo>
                  <a:pt x="38" y="1365"/>
                </a:lnTo>
                <a:lnTo>
                  <a:pt x="36" y="1388"/>
                </a:lnTo>
                <a:lnTo>
                  <a:pt x="36" y="1409"/>
                </a:lnTo>
                <a:lnTo>
                  <a:pt x="36" y="1415"/>
                </a:lnTo>
                <a:lnTo>
                  <a:pt x="37" y="1418"/>
                </a:lnTo>
                <a:lnTo>
                  <a:pt x="35" y="1445"/>
                </a:lnTo>
                <a:lnTo>
                  <a:pt x="34" y="1472"/>
                </a:lnTo>
                <a:lnTo>
                  <a:pt x="34" y="1473"/>
                </a:lnTo>
                <a:lnTo>
                  <a:pt x="35" y="1503"/>
                </a:lnTo>
                <a:lnTo>
                  <a:pt x="35" y="1540"/>
                </a:lnTo>
                <a:lnTo>
                  <a:pt x="34" y="1580"/>
                </a:lnTo>
                <a:lnTo>
                  <a:pt x="30" y="1619"/>
                </a:lnTo>
                <a:lnTo>
                  <a:pt x="30" y="1626"/>
                </a:lnTo>
                <a:lnTo>
                  <a:pt x="29" y="1642"/>
                </a:lnTo>
                <a:lnTo>
                  <a:pt x="29" y="1664"/>
                </a:lnTo>
                <a:lnTo>
                  <a:pt x="28" y="1694"/>
                </a:lnTo>
                <a:lnTo>
                  <a:pt x="28" y="1729"/>
                </a:lnTo>
                <a:lnTo>
                  <a:pt x="26" y="1769"/>
                </a:lnTo>
                <a:lnTo>
                  <a:pt x="26" y="1815"/>
                </a:lnTo>
                <a:lnTo>
                  <a:pt x="25" y="1864"/>
                </a:lnTo>
                <a:lnTo>
                  <a:pt x="24" y="1917"/>
                </a:lnTo>
                <a:lnTo>
                  <a:pt x="24" y="1974"/>
                </a:lnTo>
                <a:lnTo>
                  <a:pt x="23" y="2032"/>
                </a:lnTo>
                <a:lnTo>
                  <a:pt x="22" y="2091"/>
                </a:lnTo>
                <a:lnTo>
                  <a:pt x="22" y="2152"/>
                </a:lnTo>
                <a:lnTo>
                  <a:pt x="21" y="2213"/>
                </a:lnTo>
                <a:lnTo>
                  <a:pt x="20" y="2273"/>
                </a:lnTo>
                <a:lnTo>
                  <a:pt x="20" y="2333"/>
                </a:lnTo>
                <a:lnTo>
                  <a:pt x="19" y="2391"/>
                </a:lnTo>
                <a:lnTo>
                  <a:pt x="18" y="2447"/>
                </a:lnTo>
                <a:lnTo>
                  <a:pt x="18" y="2500"/>
                </a:lnTo>
                <a:lnTo>
                  <a:pt x="17" y="2549"/>
                </a:lnTo>
                <a:lnTo>
                  <a:pt x="16" y="2595"/>
                </a:lnTo>
                <a:lnTo>
                  <a:pt x="16" y="2636"/>
                </a:lnTo>
                <a:lnTo>
                  <a:pt x="15" y="2671"/>
                </a:lnTo>
                <a:lnTo>
                  <a:pt x="14" y="2700"/>
                </a:lnTo>
                <a:lnTo>
                  <a:pt x="13" y="2723"/>
                </a:lnTo>
                <a:lnTo>
                  <a:pt x="13" y="2738"/>
                </a:lnTo>
                <a:lnTo>
                  <a:pt x="11" y="2744"/>
                </a:lnTo>
                <a:lnTo>
                  <a:pt x="11" y="2746"/>
                </a:lnTo>
                <a:lnTo>
                  <a:pt x="9" y="2753"/>
                </a:lnTo>
                <a:lnTo>
                  <a:pt x="6" y="2765"/>
                </a:lnTo>
                <a:lnTo>
                  <a:pt x="3" y="2777"/>
                </a:lnTo>
                <a:lnTo>
                  <a:pt x="2" y="2788"/>
                </a:lnTo>
                <a:lnTo>
                  <a:pt x="3" y="2792"/>
                </a:lnTo>
                <a:lnTo>
                  <a:pt x="4" y="2795"/>
                </a:lnTo>
                <a:lnTo>
                  <a:pt x="5" y="2797"/>
                </a:lnTo>
                <a:lnTo>
                  <a:pt x="7" y="2799"/>
                </a:lnTo>
                <a:lnTo>
                  <a:pt x="10" y="2799"/>
                </a:lnTo>
                <a:lnTo>
                  <a:pt x="14" y="2799"/>
                </a:lnTo>
                <a:lnTo>
                  <a:pt x="18" y="2797"/>
                </a:lnTo>
                <a:lnTo>
                  <a:pt x="17" y="2794"/>
                </a:lnTo>
                <a:lnTo>
                  <a:pt x="16" y="2792"/>
                </a:lnTo>
                <a:lnTo>
                  <a:pt x="16" y="2790"/>
                </a:lnTo>
                <a:lnTo>
                  <a:pt x="17" y="2788"/>
                </a:lnTo>
                <a:lnTo>
                  <a:pt x="19" y="2787"/>
                </a:lnTo>
                <a:lnTo>
                  <a:pt x="21" y="2784"/>
                </a:lnTo>
                <a:lnTo>
                  <a:pt x="22" y="2784"/>
                </a:lnTo>
                <a:lnTo>
                  <a:pt x="23" y="2784"/>
                </a:lnTo>
                <a:lnTo>
                  <a:pt x="26" y="2783"/>
                </a:lnTo>
                <a:lnTo>
                  <a:pt x="32" y="2779"/>
                </a:lnTo>
                <a:lnTo>
                  <a:pt x="37" y="2774"/>
                </a:lnTo>
                <a:lnTo>
                  <a:pt x="42" y="2768"/>
                </a:lnTo>
                <a:lnTo>
                  <a:pt x="43" y="2766"/>
                </a:lnTo>
                <a:lnTo>
                  <a:pt x="43" y="2764"/>
                </a:lnTo>
                <a:lnTo>
                  <a:pt x="42" y="2762"/>
                </a:lnTo>
                <a:lnTo>
                  <a:pt x="42" y="2761"/>
                </a:lnTo>
                <a:lnTo>
                  <a:pt x="40" y="2760"/>
                </a:lnTo>
                <a:lnTo>
                  <a:pt x="43" y="2758"/>
                </a:lnTo>
                <a:lnTo>
                  <a:pt x="45" y="2760"/>
                </a:lnTo>
                <a:lnTo>
                  <a:pt x="49" y="2761"/>
                </a:lnTo>
                <a:lnTo>
                  <a:pt x="52" y="2762"/>
                </a:lnTo>
                <a:lnTo>
                  <a:pt x="57" y="2765"/>
                </a:lnTo>
                <a:lnTo>
                  <a:pt x="60" y="2756"/>
                </a:lnTo>
                <a:lnTo>
                  <a:pt x="61" y="2742"/>
                </a:lnTo>
                <a:lnTo>
                  <a:pt x="61" y="2726"/>
                </a:lnTo>
                <a:lnTo>
                  <a:pt x="61" y="2716"/>
                </a:lnTo>
                <a:lnTo>
                  <a:pt x="60" y="2707"/>
                </a:lnTo>
                <a:lnTo>
                  <a:pt x="60" y="2703"/>
                </a:lnTo>
                <a:lnTo>
                  <a:pt x="60" y="2698"/>
                </a:lnTo>
                <a:lnTo>
                  <a:pt x="60" y="2692"/>
                </a:lnTo>
                <a:lnTo>
                  <a:pt x="60" y="2679"/>
                </a:lnTo>
                <a:lnTo>
                  <a:pt x="61" y="2657"/>
                </a:lnTo>
                <a:lnTo>
                  <a:pt x="61" y="2630"/>
                </a:lnTo>
                <a:lnTo>
                  <a:pt x="61" y="2596"/>
                </a:lnTo>
                <a:lnTo>
                  <a:pt x="61" y="2558"/>
                </a:lnTo>
                <a:lnTo>
                  <a:pt x="61" y="2514"/>
                </a:lnTo>
                <a:lnTo>
                  <a:pt x="61" y="2466"/>
                </a:lnTo>
                <a:lnTo>
                  <a:pt x="61" y="2416"/>
                </a:lnTo>
                <a:lnTo>
                  <a:pt x="61" y="2361"/>
                </a:lnTo>
                <a:lnTo>
                  <a:pt x="61" y="2305"/>
                </a:lnTo>
                <a:lnTo>
                  <a:pt x="61" y="2247"/>
                </a:lnTo>
                <a:lnTo>
                  <a:pt x="61" y="2187"/>
                </a:lnTo>
                <a:lnTo>
                  <a:pt x="61" y="2129"/>
                </a:lnTo>
                <a:lnTo>
                  <a:pt x="61" y="2070"/>
                </a:lnTo>
                <a:lnTo>
                  <a:pt x="61" y="2012"/>
                </a:lnTo>
                <a:lnTo>
                  <a:pt x="61" y="1956"/>
                </a:lnTo>
                <a:lnTo>
                  <a:pt x="61" y="1902"/>
                </a:lnTo>
                <a:lnTo>
                  <a:pt x="61" y="1851"/>
                </a:lnTo>
                <a:lnTo>
                  <a:pt x="61" y="1802"/>
                </a:lnTo>
                <a:lnTo>
                  <a:pt x="61" y="1759"/>
                </a:lnTo>
                <a:lnTo>
                  <a:pt x="61" y="1720"/>
                </a:lnTo>
                <a:lnTo>
                  <a:pt x="61" y="1687"/>
                </a:lnTo>
                <a:lnTo>
                  <a:pt x="61" y="1659"/>
                </a:lnTo>
                <a:lnTo>
                  <a:pt x="61" y="1638"/>
                </a:lnTo>
                <a:lnTo>
                  <a:pt x="61" y="1625"/>
                </a:lnTo>
                <a:lnTo>
                  <a:pt x="61" y="1619"/>
                </a:lnTo>
                <a:lnTo>
                  <a:pt x="61" y="1580"/>
                </a:lnTo>
                <a:lnTo>
                  <a:pt x="64" y="1523"/>
                </a:lnTo>
                <a:lnTo>
                  <a:pt x="67" y="1472"/>
                </a:lnTo>
                <a:lnTo>
                  <a:pt x="70" y="1422"/>
                </a:lnTo>
                <a:lnTo>
                  <a:pt x="70" y="1370"/>
                </a:lnTo>
                <a:lnTo>
                  <a:pt x="70" y="1366"/>
                </a:lnTo>
                <a:lnTo>
                  <a:pt x="67" y="1331"/>
                </a:lnTo>
                <a:lnTo>
                  <a:pt x="64" y="1296"/>
                </a:lnTo>
                <a:lnTo>
                  <a:pt x="64" y="1293"/>
                </a:lnTo>
                <a:lnTo>
                  <a:pt x="64" y="1255"/>
                </a:lnTo>
                <a:lnTo>
                  <a:pt x="63" y="1199"/>
                </a:lnTo>
                <a:lnTo>
                  <a:pt x="61" y="1161"/>
                </a:lnTo>
                <a:lnTo>
                  <a:pt x="58" y="1123"/>
                </a:lnTo>
                <a:lnTo>
                  <a:pt x="57" y="1107"/>
                </a:lnTo>
                <a:lnTo>
                  <a:pt x="57" y="1068"/>
                </a:lnTo>
                <a:lnTo>
                  <a:pt x="58" y="1030"/>
                </a:lnTo>
                <a:lnTo>
                  <a:pt x="58" y="1022"/>
                </a:lnTo>
                <a:lnTo>
                  <a:pt x="57" y="1014"/>
                </a:lnTo>
                <a:lnTo>
                  <a:pt x="57" y="1000"/>
                </a:lnTo>
                <a:lnTo>
                  <a:pt x="54" y="982"/>
                </a:lnTo>
                <a:lnTo>
                  <a:pt x="53" y="961"/>
                </a:lnTo>
                <a:lnTo>
                  <a:pt x="52" y="937"/>
                </a:lnTo>
                <a:lnTo>
                  <a:pt x="51" y="914"/>
                </a:lnTo>
                <a:lnTo>
                  <a:pt x="50" y="893"/>
                </a:lnTo>
                <a:lnTo>
                  <a:pt x="50" y="876"/>
                </a:lnTo>
                <a:lnTo>
                  <a:pt x="50" y="862"/>
                </a:lnTo>
                <a:lnTo>
                  <a:pt x="50" y="852"/>
                </a:lnTo>
                <a:lnTo>
                  <a:pt x="50" y="844"/>
                </a:lnTo>
                <a:lnTo>
                  <a:pt x="51" y="833"/>
                </a:lnTo>
                <a:lnTo>
                  <a:pt x="50" y="818"/>
                </a:lnTo>
                <a:lnTo>
                  <a:pt x="50" y="801"/>
                </a:lnTo>
                <a:lnTo>
                  <a:pt x="50" y="783"/>
                </a:lnTo>
                <a:lnTo>
                  <a:pt x="50" y="767"/>
                </a:lnTo>
                <a:lnTo>
                  <a:pt x="50" y="753"/>
                </a:lnTo>
                <a:lnTo>
                  <a:pt x="51" y="743"/>
                </a:lnTo>
                <a:lnTo>
                  <a:pt x="52" y="723"/>
                </a:lnTo>
                <a:lnTo>
                  <a:pt x="57" y="660"/>
                </a:lnTo>
                <a:lnTo>
                  <a:pt x="57" y="653"/>
                </a:lnTo>
                <a:lnTo>
                  <a:pt x="53" y="627"/>
                </a:lnTo>
                <a:lnTo>
                  <a:pt x="50" y="601"/>
                </a:lnTo>
                <a:lnTo>
                  <a:pt x="50" y="590"/>
                </a:lnTo>
                <a:lnTo>
                  <a:pt x="51" y="558"/>
                </a:lnTo>
                <a:lnTo>
                  <a:pt x="50" y="527"/>
                </a:lnTo>
                <a:lnTo>
                  <a:pt x="50" y="492"/>
                </a:lnTo>
                <a:lnTo>
                  <a:pt x="52" y="456"/>
                </a:lnTo>
                <a:lnTo>
                  <a:pt x="56" y="408"/>
                </a:lnTo>
                <a:lnTo>
                  <a:pt x="58" y="381"/>
                </a:lnTo>
                <a:lnTo>
                  <a:pt x="60" y="353"/>
                </a:lnTo>
                <a:lnTo>
                  <a:pt x="65" y="318"/>
                </a:lnTo>
                <a:lnTo>
                  <a:pt x="68" y="281"/>
                </a:lnTo>
                <a:lnTo>
                  <a:pt x="68" y="243"/>
                </a:lnTo>
                <a:lnTo>
                  <a:pt x="68" y="234"/>
                </a:lnTo>
                <a:lnTo>
                  <a:pt x="67" y="222"/>
                </a:lnTo>
                <a:lnTo>
                  <a:pt x="67" y="181"/>
                </a:lnTo>
                <a:lnTo>
                  <a:pt x="70" y="139"/>
                </a:lnTo>
                <a:lnTo>
                  <a:pt x="71" y="109"/>
                </a:lnTo>
                <a:lnTo>
                  <a:pt x="72" y="100"/>
                </a:lnTo>
                <a:lnTo>
                  <a:pt x="73" y="95"/>
                </a:lnTo>
                <a:lnTo>
                  <a:pt x="73" y="90"/>
                </a:lnTo>
                <a:lnTo>
                  <a:pt x="73" y="87"/>
                </a:lnTo>
                <a:lnTo>
                  <a:pt x="73" y="85"/>
                </a:lnTo>
                <a:lnTo>
                  <a:pt x="73" y="81"/>
                </a:lnTo>
                <a:lnTo>
                  <a:pt x="73" y="76"/>
                </a:lnTo>
                <a:lnTo>
                  <a:pt x="74" y="72"/>
                </a:lnTo>
                <a:lnTo>
                  <a:pt x="75" y="66"/>
                </a:lnTo>
                <a:lnTo>
                  <a:pt x="76" y="60"/>
                </a:lnTo>
                <a:lnTo>
                  <a:pt x="76" y="53"/>
                </a:lnTo>
                <a:lnTo>
                  <a:pt x="76" y="46"/>
                </a:lnTo>
                <a:lnTo>
                  <a:pt x="77" y="38"/>
                </a:lnTo>
                <a:lnTo>
                  <a:pt x="77" y="35"/>
                </a:lnTo>
                <a:lnTo>
                  <a:pt x="77" y="33"/>
                </a:lnTo>
                <a:lnTo>
                  <a:pt x="77" y="31"/>
                </a:lnTo>
                <a:lnTo>
                  <a:pt x="77" y="29"/>
                </a:lnTo>
                <a:lnTo>
                  <a:pt x="77" y="27"/>
                </a:lnTo>
                <a:lnTo>
                  <a:pt x="78" y="25"/>
                </a:lnTo>
                <a:lnTo>
                  <a:pt x="78" y="24"/>
                </a:lnTo>
                <a:lnTo>
                  <a:pt x="79" y="23"/>
                </a:lnTo>
                <a:lnTo>
                  <a:pt x="78" y="23"/>
                </a:lnTo>
                <a:close/>
                <a:moveTo>
                  <a:pt x="88" y="0"/>
                </a:moveTo>
                <a:lnTo>
                  <a:pt x="87" y="1"/>
                </a:lnTo>
                <a:lnTo>
                  <a:pt x="87" y="3"/>
                </a:lnTo>
                <a:lnTo>
                  <a:pt x="88" y="4"/>
                </a:lnTo>
                <a:lnTo>
                  <a:pt x="88" y="6"/>
                </a:lnTo>
                <a:lnTo>
                  <a:pt x="88" y="8"/>
                </a:lnTo>
                <a:lnTo>
                  <a:pt x="88" y="9"/>
                </a:lnTo>
                <a:lnTo>
                  <a:pt x="87" y="15"/>
                </a:lnTo>
                <a:lnTo>
                  <a:pt x="85" y="20"/>
                </a:lnTo>
                <a:lnTo>
                  <a:pt x="84" y="25"/>
                </a:lnTo>
                <a:lnTo>
                  <a:pt x="82" y="29"/>
                </a:lnTo>
                <a:lnTo>
                  <a:pt x="82" y="30"/>
                </a:lnTo>
                <a:lnTo>
                  <a:pt x="81" y="31"/>
                </a:lnTo>
                <a:lnTo>
                  <a:pt x="81" y="33"/>
                </a:lnTo>
                <a:lnTo>
                  <a:pt x="80" y="34"/>
                </a:lnTo>
                <a:lnTo>
                  <a:pt x="80" y="37"/>
                </a:lnTo>
                <a:lnTo>
                  <a:pt x="80" y="37"/>
                </a:lnTo>
                <a:lnTo>
                  <a:pt x="79" y="42"/>
                </a:lnTo>
                <a:lnTo>
                  <a:pt x="79" y="48"/>
                </a:lnTo>
                <a:lnTo>
                  <a:pt x="78" y="53"/>
                </a:lnTo>
                <a:lnTo>
                  <a:pt x="78" y="60"/>
                </a:lnTo>
                <a:lnTo>
                  <a:pt x="78" y="67"/>
                </a:lnTo>
                <a:lnTo>
                  <a:pt x="77" y="73"/>
                </a:lnTo>
                <a:lnTo>
                  <a:pt x="76" y="77"/>
                </a:lnTo>
                <a:lnTo>
                  <a:pt x="75" y="82"/>
                </a:lnTo>
                <a:lnTo>
                  <a:pt x="75" y="87"/>
                </a:lnTo>
                <a:lnTo>
                  <a:pt x="75" y="92"/>
                </a:lnTo>
                <a:lnTo>
                  <a:pt x="75" y="96"/>
                </a:lnTo>
                <a:lnTo>
                  <a:pt x="75" y="101"/>
                </a:lnTo>
                <a:lnTo>
                  <a:pt x="74" y="110"/>
                </a:lnTo>
                <a:lnTo>
                  <a:pt x="73" y="140"/>
                </a:lnTo>
                <a:lnTo>
                  <a:pt x="71" y="172"/>
                </a:lnTo>
                <a:lnTo>
                  <a:pt x="71" y="204"/>
                </a:lnTo>
                <a:lnTo>
                  <a:pt x="72" y="234"/>
                </a:lnTo>
                <a:lnTo>
                  <a:pt x="72" y="274"/>
                </a:lnTo>
                <a:lnTo>
                  <a:pt x="68" y="314"/>
                </a:lnTo>
                <a:lnTo>
                  <a:pt x="63" y="353"/>
                </a:lnTo>
                <a:lnTo>
                  <a:pt x="60" y="381"/>
                </a:lnTo>
                <a:lnTo>
                  <a:pt x="59" y="409"/>
                </a:lnTo>
                <a:lnTo>
                  <a:pt x="54" y="457"/>
                </a:lnTo>
                <a:lnTo>
                  <a:pt x="52" y="492"/>
                </a:lnTo>
                <a:lnTo>
                  <a:pt x="53" y="527"/>
                </a:lnTo>
                <a:lnTo>
                  <a:pt x="54" y="558"/>
                </a:lnTo>
                <a:lnTo>
                  <a:pt x="52" y="591"/>
                </a:lnTo>
                <a:lnTo>
                  <a:pt x="53" y="609"/>
                </a:lnTo>
                <a:lnTo>
                  <a:pt x="56" y="627"/>
                </a:lnTo>
                <a:lnTo>
                  <a:pt x="58" y="643"/>
                </a:lnTo>
                <a:lnTo>
                  <a:pt x="59" y="660"/>
                </a:lnTo>
                <a:lnTo>
                  <a:pt x="56" y="723"/>
                </a:lnTo>
                <a:lnTo>
                  <a:pt x="53" y="743"/>
                </a:lnTo>
                <a:lnTo>
                  <a:pt x="53" y="753"/>
                </a:lnTo>
                <a:lnTo>
                  <a:pt x="53" y="767"/>
                </a:lnTo>
                <a:lnTo>
                  <a:pt x="53" y="783"/>
                </a:lnTo>
                <a:lnTo>
                  <a:pt x="53" y="801"/>
                </a:lnTo>
                <a:lnTo>
                  <a:pt x="53" y="818"/>
                </a:lnTo>
                <a:lnTo>
                  <a:pt x="53" y="833"/>
                </a:lnTo>
                <a:lnTo>
                  <a:pt x="53" y="844"/>
                </a:lnTo>
                <a:lnTo>
                  <a:pt x="53" y="853"/>
                </a:lnTo>
                <a:lnTo>
                  <a:pt x="52" y="866"/>
                </a:lnTo>
                <a:lnTo>
                  <a:pt x="52" y="884"/>
                </a:lnTo>
                <a:lnTo>
                  <a:pt x="53" y="906"/>
                </a:lnTo>
                <a:lnTo>
                  <a:pt x="54" y="930"/>
                </a:lnTo>
                <a:lnTo>
                  <a:pt x="57" y="955"/>
                </a:lnTo>
                <a:lnTo>
                  <a:pt x="58" y="978"/>
                </a:lnTo>
                <a:lnTo>
                  <a:pt x="59" y="998"/>
                </a:lnTo>
                <a:lnTo>
                  <a:pt x="60" y="1013"/>
                </a:lnTo>
                <a:lnTo>
                  <a:pt x="61" y="1022"/>
                </a:lnTo>
                <a:lnTo>
                  <a:pt x="61" y="1045"/>
                </a:lnTo>
                <a:lnTo>
                  <a:pt x="60" y="1068"/>
                </a:lnTo>
                <a:lnTo>
                  <a:pt x="59" y="1096"/>
                </a:lnTo>
                <a:lnTo>
                  <a:pt x="60" y="1123"/>
                </a:lnTo>
                <a:lnTo>
                  <a:pt x="64" y="1167"/>
                </a:lnTo>
                <a:lnTo>
                  <a:pt x="66" y="1211"/>
                </a:lnTo>
                <a:lnTo>
                  <a:pt x="66" y="1255"/>
                </a:lnTo>
                <a:lnTo>
                  <a:pt x="67" y="1293"/>
                </a:lnTo>
                <a:lnTo>
                  <a:pt x="70" y="1331"/>
                </a:lnTo>
                <a:lnTo>
                  <a:pt x="72" y="1370"/>
                </a:lnTo>
                <a:lnTo>
                  <a:pt x="72" y="1422"/>
                </a:lnTo>
                <a:lnTo>
                  <a:pt x="70" y="1472"/>
                </a:lnTo>
                <a:lnTo>
                  <a:pt x="67" y="1523"/>
                </a:lnTo>
                <a:lnTo>
                  <a:pt x="63" y="1581"/>
                </a:lnTo>
                <a:lnTo>
                  <a:pt x="63" y="1619"/>
                </a:lnTo>
                <a:lnTo>
                  <a:pt x="63" y="1625"/>
                </a:lnTo>
                <a:lnTo>
                  <a:pt x="63" y="1638"/>
                </a:lnTo>
                <a:lnTo>
                  <a:pt x="63" y="1659"/>
                </a:lnTo>
                <a:lnTo>
                  <a:pt x="63" y="1687"/>
                </a:lnTo>
                <a:lnTo>
                  <a:pt x="63" y="1720"/>
                </a:lnTo>
                <a:lnTo>
                  <a:pt x="63" y="1759"/>
                </a:lnTo>
                <a:lnTo>
                  <a:pt x="63" y="1802"/>
                </a:lnTo>
                <a:lnTo>
                  <a:pt x="63" y="1851"/>
                </a:lnTo>
                <a:lnTo>
                  <a:pt x="63" y="1902"/>
                </a:lnTo>
                <a:lnTo>
                  <a:pt x="63" y="1956"/>
                </a:lnTo>
                <a:lnTo>
                  <a:pt x="63" y="2012"/>
                </a:lnTo>
                <a:lnTo>
                  <a:pt x="63" y="2070"/>
                </a:lnTo>
                <a:lnTo>
                  <a:pt x="63" y="2129"/>
                </a:lnTo>
                <a:lnTo>
                  <a:pt x="63" y="2189"/>
                </a:lnTo>
                <a:lnTo>
                  <a:pt x="63" y="2247"/>
                </a:lnTo>
                <a:lnTo>
                  <a:pt x="63" y="2305"/>
                </a:lnTo>
                <a:lnTo>
                  <a:pt x="63" y="2361"/>
                </a:lnTo>
                <a:lnTo>
                  <a:pt x="63" y="2416"/>
                </a:lnTo>
                <a:lnTo>
                  <a:pt x="63" y="2466"/>
                </a:lnTo>
                <a:lnTo>
                  <a:pt x="63" y="2514"/>
                </a:lnTo>
                <a:lnTo>
                  <a:pt x="63" y="2558"/>
                </a:lnTo>
                <a:lnTo>
                  <a:pt x="63" y="2596"/>
                </a:lnTo>
                <a:lnTo>
                  <a:pt x="63" y="2630"/>
                </a:lnTo>
                <a:lnTo>
                  <a:pt x="63" y="2657"/>
                </a:lnTo>
                <a:lnTo>
                  <a:pt x="63" y="2679"/>
                </a:lnTo>
                <a:lnTo>
                  <a:pt x="63" y="2692"/>
                </a:lnTo>
                <a:lnTo>
                  <a:pt x="63" y="2698"/>
                </a:lnTo>
                <a:lnTo>
                  <a:pt x="63" y="2706"/>
                </a:lnTo>
                <a:lnTo>
                  <a:pt x="63" y="2716"/>
                </a:lnTo>
                <a:lnTo>
                  <a:pt x="64" y="2731"/>
                </a:lnTo>
                <a:lnTo>
                  <a:pt x="64" y="2746"/>
                </a:lnTo>
                <a:lnTo>
                  <a:pt x="62" y="2759"/>
                </a:lnTo>
                <a:lnTo>
                  <a:pt x="58" y="2768"/>
                </a:lnTo>
                <a:lnTo>
                  <a:pt x="57" y="2769"/>
                </a:lnTo>
                <a:lnTo>
                  <a:pt x="56" y="2768"/>
                </a:lnTo>
                <a:lnTo>
                  <a:pt x="53" y="2766"/>
                </a:lnTo>
                <a:lnTo>
                  <a:pt x="51" y="2765"/>
                </a:lnTo>
                <a:lnTo>
                  <a:pt x="48" y="2764"/>
                </a:lnTo>
                <a:lnTo>
                  <a:pt x="45" y="2762"/>
                </a:lnTo>
                <a:lnTo>
                  <a:pt x="45" y="2764"/>
                </a:lnTo>
                <a:lnTo>
                  <a:pt x="45" y="2766"/>
                </a:lnTo>
                <a:lnTo>
                  <a:pt x="43" y="2773"/>
                </a:lnTo>
                <a:lnTo>
                  <a:pt x="37" y="2778"/>
                </a:lnTo>
                <a:lnTo>
                  <a:pt x="31" y="2783"/>
                </a:lnTo>
                <a:lnTo>
                  <a:pt x="25" y="2786"/>
                </a:lnTo>
                <a:lnTo>
                  <a:pt x="24" y="2787"/>
                </a:lnTo>
                <a:lnTo>
                  <a:pt x="22" y="2787"/>
                </a:lnTo>
                <a:lnTo>
                  <a:pt x="22" y="2787"/>
                </a:lnTo>
                <a:lnTo>
                  <a:pt x="21" y="2788"/>
                </a:lnTo>
                <a:lnTo>
                  <a:pt x="20" y="2790"/>
                </a:lnTo>
                <a:lnTo>
                  <a:pt x="19" y="2791"/>
                </a:lnTo>
                <a:lnTo>
                  <a:pt x="19" y="2792"/>
                </a:lnTo>
                <a:lnTo>
                  <a:pt x="19" y="2793"/>
                </a:lnTo>
                <a:lnTo>
                  <a:pt x="20" y="2795"/>
                </a:lnTo>
                <a:lnTo>
                  <a:pt x="21" y="2797"/>
                </a:lnTo>
                <a:lnTo>
                  <a:pt x="22" y="2799"/>
                </a:lnTo>
                <a:lnTo>
                  <a:pt x="20" y="2800"/>
                </a:lnTo>
                <a:lnTo>
                  <a:pt x="15" y="2801"/>
                </a:lnTo>
                <a:lnTo>
                  <a:pt x="10" y="2802"/>
                </a:lnTo>
                <a:lnTo>
                  <a:pt x="6" y="2801"/>
                </a:lnTo>
                <a:lnTo>
                  <a:pt x="3" y="2800"/>
                </a:lnTo>
                <a:lnTo>
                  <a:pt x="0" y="2793"/>
                </a:lnTo>
                <a:lnTo>
                  <a:pt x="0" y="2784"/>
                </a:lnTo>
                <a:lnTo>
                  <a:pt x="1" y="2774"/>
                </a:lnTo>
                <a:lnTo>
                  <a:pt x="4" y="2764"/>
                </a:lnTo>
                <a:lnTo>
                  <a:pt x="6" y="2753"/>
                </a:lnTo>
                <a:lnTo>
                  <a:pt x="8" y="2744"/>
                </a:lnTo>
                <a:lnTo>
                  <a:pt x="9" y="2744"/>
                </a:lnTo>
                <a:lnTo>
                  <a:pt x="9" y="2736"/>
                </a:lnTo>
                <a:lnTo>
                  <a:pt x="10" y="2722"/>
                </a:lnTo>
                <a:lnTo>
                  <a:pt x="11" y="2699"/>
                </a:lnTo>
                <a:lnTo>
                  <a:pt x="11" y="2670"/>
                </a:lnTo>
                <a:lnTo>
                  <a:pt x="13" y="2635"/>
                </a:lnTo>
                <a:lnTo>
                  <a:pt x="14" y="2594"/>
                </a:lnTo>
                <a:lnTo>
                  <a:pt x="15" y="2549"/>
                </a:lnTo>
                <a:lnTo>
                  <a:pt x="15" y="2499"/>
                </a:lnTo>
                <a:lnTo>
                  <a:pt x="16" y="2446"/>
                </a:lnTo>
                <a:lnTo>
                  <a:pt x="17" y="2391"/>
                </a:lnTo>
                <a:lnTo>
                  <a:pt x="17" y="2332"/>
                </a:lnTo>
                <a:lnTo>
                  <a:pt x="18" y="2273"/>
                </a:lnTo>
                <a:lnTo>
                  <a:pt x="19" y="2212"/>
                </a:lnTo>
                <a:lnTo>
                  <a:pt x="19" y="2151"/>
                </a:lnTo>
                <a:lnTo>
                  <a:pt x="20" y="2090"/>
                </a:lnTo>
                <a:lnTo>
                  <a:pt x="21" y="2032"/>
                </a:lnTo>
                <a:lnTo>
                  <a:pt x="21" y="1973"/>
                </a:lnTo>
                <a:lnTo>
                  <a:pt x="22" y="1917"/>
                </a:lnTo>
                <a:lnTo>
                  <a:pt x="22" y="1864"/>
                </a:lnTo>
                <a:lnTo>
                  <a:pt x="23" y="1815"/>
                </a:lnTo>
                <a:lnTo>
                  <a:pt x="24" y="1769"/>
                </a:lnTo>
                <a:lnTo>
                  <a:pt x="24" y="1729"/>
                </a:lnTo>
                <a:lnTo>
                  <a:pt x="25" y="1694"/>
                </a:lnTo>
                <a:lnTo>
                  <a:pt x="25" y="1664"/>
                </a:lnTo>
                <a:lnTo>
                  <a:pt x="26" y="1642"/>
                </a:lnTo>
                <a:lnTo>
                  <a:pt x="26" y="1626"/>
                </a:lnTo>
                <a:lnTo>
                  <a:pt x="28" y="1619"/>
                </a:lnTo>
                <a:lnTo>
                  <a:pt x="32" y="1570"/>
                </a:lnTo>
                <a:lnTo>
                  <a:pt x="33" y="1521"/>
                </a:lnTo>
                <a:lnTo>
                  <a:pt x="31" y="1475"/>
                </a:lnTo>
                <a:lnTo>
                  <a:pt x="31" y="1460"/>
                </a:lnTo>
                <a:lnTo>
                  <a:pt x="33" y="1445"/>
                </a:lnTo>
                <a:lnTo>
                  <a:pt x="34" y="1431"/>
                </a:lnTo>
                <a:lnTo>
                  <a:pt x="34" y="1415"/>
                </a:lnTo>
                <a:lnTo>
                  <a:pt x="34" y="1390"/>
                </a:lnTo>
                <a:lnTo>
                  <a:pt x="35" y="1365"/>
                </a:lnTo>
                <a:lnTo>
                  <a:pt x="37" y="1347"/>
                </a:lnTo>
                <a:lnTo>
                  <a:pt x="37" y="1329"/>
                </a:lnTo>
                <a:lnTo>
                  <a:pt x="38" y="1309"/>
                </a:lnTo>
                <a:lnTo>
                  <a:pt x="38" y="1289"/>
                </a:lnTo>
                <a:lnTo>
                  <a:pt x="40" y="1253"/>
                </a:lnTo>
                <a:lnTo>
                  <a:pt x="38" y="1218"/>
                </a:lnTo>
                <a:lnTo>
                  <a:pt x="37" y="1181"/>
                </a:lnTo>
                <a:lnTo>
                  <a:pt x="38" y="1145"/>
                </a:lnTo>
                <a:lnTo>
                  <a:pt x="39" y="1113"/>
                </a:lnTo>
                <a:lnTo>
                  <a:pt x="38" y="1081"/>
                </a:lnTo>
                <a:lnTo>
                  <a:pt x="35" y="1037"/>
                </a:lnTo>
                <a:lnTo>
                  <a:pt x="31" y="991"/>
                </a:lnTo>
                <a:lnTo>
                  <a:pt x="30" y="946"/>
                </a:lnTo>
                <a:lnTo>
                  <a:pt x="31" y="924"/>
                </a:lnTo>
                <a:lnTo>
                  <a:pt x="33" y="837"/>
                </a:lnTo>
                <a:lnTo>
                  <a:pt x="32" y="750"/>
                </a:lnTo>
                <a:lnTo>
                  <a:pt x="32" y="718"/>
                </a:lnTo>
                <a:lnTo>
                  <a:pt x="34" y="686"/>
                </a:lnTo>
                <a:lnTo>
                  <a:pt x="36" y="644"/>
                </a:lnTo>
                <a:lnTo>
                  <a:pt x="35" y="621"/>
                </a:lnTo>
                <a:lnTo>
                  <a:pt x="33" y="598"/>
                </a:lnTo>
                <a:lnTo>
                  <a:pt x="31" y="573"/>
                </a:lnTo>
                <a:lnTo>
                  <a:pt x="31" y="547"/>
                </a:lnTo>
                <a:lnTo>
                  <a:pt x="32" y="492"/>
                </a:lnTo>
                <a:lnTo>
                  <a:pt x="34" y="439"/>
                </a:lnTo>
                <a:lnTo>
                  <a:pt x="37" y="384"/>
                </a:lnTo>
                <a:lnTo>
                  <a:pt x="39" y="338"/>
                </a:lnTo>
                <a:lnTo>
                  <a:pt x="40" y="311"/>
                </a:lnTo>
                <a:lnTo>
                  <a:pt x="43" y="283"/>
                </a:lnTo>
                <a:lnTo>
                  <a:pt x="46" y="249"/>
                </a:lnTo>
                <a:lnTo>
                  <a:pt x="48" y="214"/>
                </a:lnTo>
                <a:lnTo>
                  <a:pt x="46" y="177"/>
                </a:lnTo>
                <a:lnTo>
                  <a:pt x="44" y="148"/>
                </a:lnTo>
                <a:lnTo>
                  <a:pt x="46" y="118"/>
                </a:lnTo>
                <a:lnTo>
                  <a:pt x="49" y="87"/>
                </a:lnTo>
                <a:lnTo>
                  <a:pt x="52" y="59"/>
                </a:lnTo>
                <a:lnTo>
                  <a:pt x="52" y="58"/>
                </a:lnTo>
                <a:lnTo>
                  <a:pt x="53" y="53"/>
                </a:lnTo>
                <a:lnTo>
                  <a:pt x="54" y="43"/>
                </a:lnTo>
                <a:lnTo>
                  <a:pt x="57" y="34"/>
                </a:lnTo>
                <a:lnTo>
                  <a:pt x="57" y="33"/>
                </a:lnTo>
                <a:lnTo>
                  <a:pt x="58" y="31"/>
                </a:lnTo>
                <a:lnTo>
                  <a:pt x="59" y="29"/>
                </a:lnTo>
                <a:lnTo>
                  <a:pt x="60" y="26"/>
                </a:lnTo>
                <a:lnTo>
                  <a:pt x="61" y="24"/>
                </a:lnTo>
                <a:lnTo>
                  <a:pt x="61" y="22"/>
                </a:lnTo>
                <a:lnTo>
                  <a:pt x="61" y="20"/>
                </a:lnTo>
                <a:lnTo>
                  <a:pt x="61" y="20"/>
                </a:lnTo>
                <a:lnTo>
                  <a:pt x="63" y="20"/>
                </a:lnTo>
                <a:lnTo>
                  <a:pt x="65" y="18"/>
                </a:lnTo>
                <a:lnTo>
                  <a:pt x="67" y="16"/>
                </a:lnTo>
                <a:lnTo>
                  <a:pt x="68" y="14"/>
                </a:lnTo>
                <a:lnTo>
                  <a:pt x="71" y="12"/>
                </a:lnTo>
                <a:lnTo>
                  <a:pt x="73" y="9"/>
                </a:lnTo>
                <a:lnTo>
                  <a:pt x="76" y="7"/>
                </a:lnTo>
                <a:lnTo>
                  <a:pt x="80" y="5"/>
                </a:lnTo>
                <a:lnTo>
                  <a:pt x="84" y="3"/>
                </a:lnTo>
                <a:lnTo>
                  <a:pt x="88" y="0"/>
                </a:lnTo>
                <a:close/>
              </a:path>
            </a:pathLst>
          </a:custGeom>
          <a:grpFill/>
          <a:ln w="0">
            <a:noFill/>
            <a:prstDash val="solid"/>
            <a:round/>
            <a:headEnd/>
            <a:tailEnd/>
          </a:ln>
        </xdr:spPr>
      </xdr:sp>
      <xdr:sp macro="" textlink="">
        <xdr:nvSpPr>
          <xdr:cNvPr id="123" name="Freeform 120">
            <a:extLst>
              <a:ext uri="{FF2B5EF4-FFF2-40B4-BE49-F238E27FC236}">
                <a16:creationId xmlns:a16="http://schemas.microsoft.com/office/drawing/2014/main" id="{00000000-0008-0000-0000-00007B000000}"/>
              </a:ext>
            </a:extLst>
          </xdr:cNvPr>
          <xdr:cNvSpPr>
            <a:spLocks noEditPoints="1"/>
          </xdr:cNvSpPr>
        </xdr:nvSpPr>
        <xdr:spPr bwMode="auto">
          <a:xfrm>
            <a:off x="665" y="422"/>
            <a:ext cx="31" cy="36"/>
          </a:xfrm>
          <a:custGeom>
            <a:avLst/>
            <a:gdLst>
              <a:gd name="T0" fmla="*/ 47 w 215"/>
              <a:gd name="T1" fmla="*/ 17 h 281"/>
              <a:gd name="T2" fmla="*/ 47 w 215"/>
              <a:gd name="T3" fmla="*/ 31 h 281"/>
              <a:gd name="T4" fmla="*/ 45 w 215"/>
              <a:gd name="T5" fmla="*/ 41 h 281"/>
              <a:gd name="T6" fmla="*/ 49 w 215"/>
              <a:gd name="T7" fmla="*/ 48 h 281"/>
              <a:gd name="T8" fmla="*/ 52 w 215"/>
              <a:gd name="T9" fmla="*/ 60 h 281"/>
              <a:gd name="T10" fmla="*/ 52 w 215"/>
              <a:gd name="T11" fmla="*/ 92 h 281"/>
              <a:gd name="T12" fmla="*/ 20 w 215"/>
              <a:gd name="T13" fmla="*/ 68 h 281"/>
              <a:gd name="T14" fmla="*/ 45 w 215"/>
              <a:gd name="T15" fmla="*/ 100 h 281"/>
              <a:gd name="T16" fmla="*/ 51 w 215"/>
              <a:gd name="T17" fmla="*/ 112 h 281"/>
              <a:gd name="T18" fmla="*/ 59 w 215"/>
              <a:gd name="T19" fmla="*/ 115 h 281"/>
              <a:gd name="T20" fmla="*/ 63 w 215"/>
              <a:gd name="T21" fmla="*/ 131 h 281"/>
              <a:gd name="T22" fmla="*/ 87 w 215"/>
              <a:gd name="T23" fmla="*/ 187 h 281"/>
              <a:gd name="T24" fmla="*/ 37 w 215"/>
              <a:gd name="T25" fmla="*/ 173 h 281"/>
              <a:gd name="T26" fmla="*/ 82 w 215"/>
              <a:gd name="T27" fmla="*/ 197 h 281"/>
              <a:gd name="T28" fmla="*/ 170 w 215"/>
              <a:gd name="T29" fmla="*/ 228 h 281"/>
              <a:gd name="T30" fmla="*/ 174 w 215"/>
              <a:gd name="T31" fmla="*/ 248 h 281"/>
              <a:gd name="T32" fmla="*/ 184 w 215"/>
              <a:gd name="T33" fmla="*/ 253 h 281"/>
              <a:gd name="T34" fmla="*/ 202 w 215"/>
              <a:gd name="T35" fmla="*/ 241 h 281"/>
              <a:gd name="T36" fmla="*/ 196 w 215"/>
              <a:gd name="T37" fmla="*/ 239 h 281"/>
              <a:gd name="T38" fmla="*/ 194 w 215"/>
              <a:gd name="T39" fmla="*/ 225 h 281"/>
              <a:gd name="T40" fmla="*/ 188 w 215"/>
              <a:gd name="T41" fmla="*/ 210 h 281"/>
              <a:gd name="T42" fmla="*/ 175 w 215"/>
              <a:gd name="T43" fmla="*/ 172 h 281"/>
              <a:gd name="T44" fmla="*/ 170 w 215"/>
              <a:gd name="T45" fmla="*/ 196 h 281"/>
              <a:gd name="T46" fmla="*/ 166 w 215"/>
              <a:gd name="T47" fmla="*/ 219 h 281"/>
              <a:gd name="T48" fmla="*/ 147 w 215"/>
              <a:gd name="T49" fmla="*/ 152 h 281"/>
              <a:gd name="T50" fmla="*/ 131 w 215"/>
              <a:gd name="T51" fmla="*/ 183 h 281"/>
              <a:gd name="T52" fmla="*/ 127 w 215"/>
              <a:gd name="T53" fmla="*/ 181 h 281"/>
              <a:gd name="T54" fmla="*/ 134 w 215"/>
              <a:gd name="T55" fmla="*/ 155 h 281"/>
              <a:gd name="T56" fmla="*/ 127 w 215"/>
              <a:gd name="T57" fmla="*/ 147 h 281"/>
              <a:gd name="T58" fmla="*/ 132 w 215"/>
              <a:gd name="T59" fmla="*/ 137 h 281"/>
              <a:gd name="T60" fmla="*/ 129 w 215"/>
              <a:gd name="T61" fmla="*/ 124 h 281"/>
              <a:gd name="T62" fmla="*/ 137 w 215"/>
              <a:gd name="T63" fmla="*/ 111 h 281"/>
              <a:gd name="T64" fmla="*/ 134 w 215"/>
              <a:gd name="T65" fmla="*/ 96 h 281"/>
              <a:gd name="T66" fmla="*/ 109 w 215"/>
              <a:gd name="T67" fmla="*/ 144 h 281"/>
              <a:gd name="T68" fmla="*/ 93 w 215"/>
              <a:gd name="T69" fmla="*/ 129 h 281"/>
              <a:gd name="T70" fmla="*/ 65 w 215"/>
              <a:gd name="T71" fmla="*/ 28 h 281"/>
              <a:gd name="T72" fmla="*/ 58 w 215"/>
              <a:gd name="T73" fmla="*/ 13 h 281"/>
              <a:gd name="T74" fmla="*/ 94 w 215"/>
              <a:gd name="T75" fmla="*/ 109 h 281"/>
              <a:gd name="T76" fmla="*/ 118 w 215"/>
              <a:gd name="T77" fmla="*/ 109 h 281"/>
              <a:gd name="T78" fmla="*/ 146 w 215"/>
              <a:gd name="T79" fmla="*/ 122 h 281"/>
              <a:gd name="T80" fmla="*/ 148 w 215"/>
              <a:gd name="T81" fmla="*/ 147 h 281"/>
              <a:gd name="T82" fmla="*/ 153 w 215"/>
              <a:gd name="T83" fmla="*/ 180 h 281"/>
              <a:gd name="T84" fmla="*/ 167 w 215"/>
              <a:gd name="T85" fmla="*/ 196 h 281"/>
              <a:gd name="T86" fmla="*/ 180 w 215"/>
              <a:gd name="T87" fmla="*/ 173 h 281"/>
              <a:gd name="T88" fmla="*/ 205 w 215"/>
              <a:gd name="T89" fmla="*/ 239 h 281"/>
              <a:gd name="T90" fmla="*/ 212 w 215"/>
              <a:gd name="T91" fmla="*/ 254 h 281"/>
              <a:gd name="T92" fmla="*/ 180 w 215"/>
              <a:gd name="T93" fmla="*/ 258 h 281"/>
              <a:gd name="T94" fmla="*/ 151 w 215"/>
              <a:gd name="T95" fmla="*/ 281 h 281"/>
              <a:gd name="T96" fmla="*/ 146 w 215"/>
              <a:gd name="T97" fmla="*/ 222 h 281"/>
              <a:gd name="T98" fmla="*/ 66 w 215"/>
              <a:gd name="T99" fmla="*/ 195 h 281"/>
              <a:gd name="T100" fmla="*/ 58 w 215"/>
              <a:gd name="T101" fmla="*/ 166 h 281"/>
              <a:gd name="T102" fmla="*/ 37 w 215"/>
              <a:gd name="T103" fmla="*/ 115 h 281"/>
              <a:gd name="T104" fmla="*/ 6 w 215"/>
              <a:gd name="T105" fmla="*/ 53 h 281"/>
              <a:gd name="T106" fmla="*/ 33 w 215"/>
              <a:gd name="T107" fmla="*/ 63 h 281"/>
              <a:gd name="T108" fmla="*/ 44 w 215"/>
              <a:gd name="T109" fmla="*/ 15 h 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215" h="281">
                <a:moveTo>
                  <a:pt x="52" y="8"/>
                </a:moveTo>
                <a:lnTo>
                  <a:pt x="52" y="8"/>
                </a:lnTo>
                <a:lnTo>
                  <a:pt x="51" y="10"/>
                </a:lnTo>
                <a:lnTo>
                  <a:pt x="49" y="11"/>
                </a:lnTo>
                <a:lnTo>
                  <a:pt x="48" y="15"/>
                </a:lnTo>
                <a:lnTo>
                  <a:pt x="47" y="17"/>
                </a:lnTo>
                <a:lnTo>
                  <a:pt x="45" y="19"/>
                </a:lnTo>
                <a:lnTo>
                  <a:pt x="45" y="22"/>
                </a:lnTo>
                <a:lnTo>
                  <a:pt x="44" y="23"/>
                </a:lnTo>
                <a:lnTo>
                  <a:pt x="45" y="25"/>
                </a:lnTo>
                <a:lnTo>
                  <a:pt x="46" y="28"/>
                </a:lnTo>
                <a:lnTo>
                  <a:pt x="47" y="31"/>
                </a:lnTo>
                <a:lnTo>
                  <a:pt x="48" y="33"/>
                </a:lnTo>
                <a:lnTo>
                  <a:pt x="48" y="36"/>
                </a:lnTo>
                <a:lnTo>
                  <a:pt x="48" y="37"/>
                </a:lnTo>
                <a:lnTo>
                  <a:pt x="47" y="39"/>
                </a:lnTo>
                <a:lnTo>
                  <a:pt x="46" y="40"/>
                </a:lnTo>
                <a:lnTo>
                  <a:pt x="45" y="41"/>
                </a:lnTo>
                <a:lnTo>
                  <a:pt x="45" y="42"/>
                </a:lnTo>
                <a:lnTo>
                  <a:pt x="46" y="44"/>
                </a:lnTo>
                <a:lnTo>
                  <a:pt x="46" y="45"/>
                </a:lnTo>
                <a:lnTo>
                  <a:pt x="47" y="45"/>
                </a:lnTo>
                <a:lnTo>
                  <a:pt x="48" y="45"/>
                </a:lnTo>
                <a:lnTo>
                  <a:pt x="49" y="48"/>
                </a:lnTo>
                <a:lnTo>
                  <a:pt x="51" y="50"/>
                </a:lnTo>
                <a:lnTo>
                  <a:pt x="52" y="51"/>
                </a:lnTo>
                <a:lnTo>
                  <a:pt x="53" y="53"/>
                </a:lnTo>
                <a:lnTo>
                  <a:pt x="53" y="54"/>
                </a:lnTo>
                <a:lnTo>
                  <a:pt x="53" y="57"/>
                </a:lnTo>
                <a:lnTo>
                  <a:pt x="52" y="60"/>
                </a:lnTo>
                <a:lnTo>
                  <a:pt x="49" y="68"/>
                </a:lnTo>
                <a:lnTo>
                  <a:pt x="49" y="74"/>
                </a:lnTo>
                <a:lnTo>
                  <a:pt x="51" y="83"/>
                </a:lnTo>
                <a:lnTo>
                  <a:pt x="51" y="85"/>
                </a:lnTo>
                <a:lnTo>
                  <a:pt x="51" y="88"/>
                </a:lnTo>
                <a:lnTo>
                  <a:pt x="52" y="92"/>
                </a:lnTo>
                <a:lnTo>
                  <a:pt x="43" y="79"/>
                </a:lnTo>
                <a:lnTo>
                  <a:pt x="33" y="68"/>
                </a:lnTo>
                <a:lnTo>
                  <a:pt x="23" y="60"/>
                </a:lnTo>
                <a:lnTo>
                  <a:pt x="11" y="56"/>
                </a:lnTo>
                <a:lnTo>
                  <a:pt x="16" y="60"/>
                </a:lnTo>
                <a:lnTo>
                  <a:pt x="20" y="68"/>
                </a:lnTo>
                <a:lnTo>
                  <a:pt x="25" y="77"/>
                </a:lnTo>
                <a:lnTo>
                  <a:pt x="27" y="85"/>
                </a:lnTo>
                <a:lnTo>
                  <a:pt x="31" y="91"/>
                </a:lnTo>
                <a:lnTo>
                  <a:pt x="36" y="94"/>
                </a:lnTo>
                <a:lnTo>
                  <a:pt x="40" y="96"/>
                </a:lnTo>
                <a:lnTo>
                  <a:pt x="45" y="100"/>
                </a:lnTo>
                <a:lnTo>
                  <a:pt x="47" y="102"/>
                </a:lnTo>
                <a:lnTo>
                  <a:pt x="47" y="104"/>
                </a:lnTo>
                <a:lnTo>
                  <a:pt x="47" y="106"/>
                </a:lnTo>
                <a:lnTo>
                  <a:pt x="47" y="109"/>
                </a:lnTo>
                <a:lnTo>
                  <a:pt x="48" y="111"/>
                </a:lnTo>
                <a:lnTo>
                  <a:pt x="51" y="112"/>
                </a:lnTo>
                <a:lnTo>
                  <a:pt x="53" y="113"/>
                </a:lnTo>
                <a:lnTo>
                  <a:pt x="54" y="114"/>
                </a:lnTo>
                <a:lnTo>
                  <a:pt x="56" y="114"/>
                </a:lnTo>
                <a:lnTo>
                  <a:pt x="57" y="114"/>
                </a:lnTo>
                <a:lnTo>
                  <a:pt x="58" y="114"/>
                </a:lnTo>
                <a:lnTo>
                  <a:pt x="59" y="115"/>
                </a:lnTo>
                <a:lnTo>
                  <a:pt x="60" y="117"/>
                </a:lnTo>
                <a:lnTo>
                  <a:pt x="61" y="120"/>
                </a:lnTo>
                <a:lnTo>
                  <a:pt x="61" y="123"/>
                </a:lnTo>
                <a:lnTo>
                  <a:pt x="61" y="127"/>
                </a:lnTo>
                <a:lnTo>
                  <a:pt x="62" y="129"/>
                </a:lnTo>
                <a:lnTo>
                  <a:pt x="63" y="131"/>
                </a:lnTo>
                <a:lnTo>
                  <a:pt x="65" y="135"/>
                </a:lnTo>
                <a:lnTo>
                  <a:pt x="80" y="159"/>
                </a:lnTo>
                <a:lnTo>
                  <a:pt x="86" y="170"/>
                </a:lnTo>
                <a:lnTo>
                  <a:pt x="91" y="181"/>
                </a:lnTo>
                <a:lnTo>
                  <a:pt x="95" y="191"/>
                </a:lnTo>
                <a:lnTo>
                  <a:pt x="87" y="187"/>
                </a:lnTo>
                <a:lnTo>
                  <a:pt x="81" y="181"/>
                </a:lnTo>
                <a:lnTo>
                  <a:pt x="74" y="175"/>
                </a:lnTo>
                <a:lnTo>
                  <a:pt x="61" y="170"/>
                </a:lnTo>
                <a:lnTo>
                  <a:pt x="46" y="169"/>
                </a:lnTo>
                <a:lnTo>
                  <a:pt x="41" y="170"/>
                </a:lnTo>
                <a:lnTo>
                  <a:pt x="37" y="173"/>
                </a:lnTo>
                <a:lnTo>
                  <a:pt x="32" y="178"/>
                </a:lnTo>
                <a:lnTo>
                  <a:pt x="42" y="183"/>
                </a:lnTo>
                <a:lnTo>
                  <a:pt x="54" y="188"/>
                </a:lnTo>
                <a:lnTo>
                  <a:pt x="67" y="192"/>
                </a:lnTo>
                <a:lnTo>
                  <a:pt x="74" y="195"/>
                </a:lnTo>
                <a:lnTo>
                  <a:pt x="82" y="197"/>
                </a:lnTo>
                <a:lnTo>
                  <a:pt x="95" y="201"/>
                </a:lnTo>
                <a:lnTo>
                  <a:pt x="108" y="205"/>
                </a:lnTo>
                <a:lnTo>
                  <a:pt x="124" y="208"/>
                </a:lnTo>
                <a:lnTo>
                  <a:pt x="139" y="213"/>
                </a:lnTo>
                <a:lnTo>
                  <a:pt x="155" y="219"/>
                </a:lnTo>
                <a:lnTo>
                  <a:pt x="170" y="228"/>
                </a:lnTo>
                <a:lnTo>
                  <a:pt x="180" y="234"/>
                </a:lnTo>
                <a:lnTo>
                  <a:pt x="188" y="241"/>
                </a:lnTo>
                <a:lnTo>
                  <a:pt x="195" y="249"/>
                </a:lnTo>
                <a:lnTo>
                  <a:pt x="187" y="246"/>
                </a:lnTo>
                <a:lnTo>
                  <a:pt x="182" y="246"/>
                </a:lnTo>
                <a:lnTo>
                  <a:pt x="174" y="248"/>
                </a:lnTo>
                <a:lnTo>
                  <a:pt x="170" y="251"/>
                </a:lnTo>
                <a:lnTo>
                  <a:pt x="166" y="256"/>
                </a:lnTo>
                <a:lnTo>
                  <a:pt x="161" y="260"/>
                </a:lnTo>
                <a:lnTo>
                  <a:pt x="158" y="265"/>
                </a:lnTo>
                <a:lnTo>
                  <a:pt x="170" y="258"/>
                </a:lnTo>
                <a:lnTo>
                  <a:pt x="184" y="253"/>
                </a:lnTo>
                <a:lnTo>
                  <a:pt x="198" y="251"/>
                </a:lnTo>
                <a:lnTo>
                  <a:pt x="211" y="251"/>
                </a:lnTo>
                <a:lnTo>
                  <a:pt x="209" y="248"/>
                </a:lnTo>
                <a:lnTo>
                  <a:pt x="205" y="244"/>
                </a:lnTo>
                <a:lnTo>
                  <a:pt x="203" y="242"/>
                </a:lnTo>
                <a:lnTo>
                  <a:pt x="202" y="241"/>
                </a:lnTo>
                <a:lnTo>
                  <a:pt x="201" y="241"/>
                </a:lnTo>
                <a:lnTo>
                  <a:pt x="200" y="240"/>
                </a:lnTo>
                <a:lnTo>
                  <a:pt x="198" y="239"/>
                </a:lnTo>
                <a:lnTo>
                  <a:pt x="197" y="239"/>
                </a:lnTo>
                <a:lnTo>
                  <a:pt x="196" y="239"/>
                </a:lnTo>
                <a:lnTo>
                  <a:pt x="196" y="239"/>
                </a:lnTo>
                <a:lnTo>
                  <a:pt x="196" y="236"/>
                </a:lnTo>
                <a:lnTo>
                  <a:pt x="196" y="234"/>
                </a:lnTo>
                <a:lnTo>
                  <a:pt x="196" y="232"/>
                </a:lnTo>
                <a:lnTo>
                  <a:pt x="195" y="230"/>
                </a:lnTo>
                <a:lnTo>
                  <a:pt x="195" y="227"/>
                </a:lnTo>
                <a:lnTo>
                  <a:pt x="194" y="225"/>
                </a:lnTo>
                <a:lnTo>
                  <a:pt x="192" y="224"/>
                </a:lnTo>
                <a:lnTo>
                  <a:pt x="189" y="224"/>
                </a:lnTo>
                <a:lnTo>
                  <a:pt x="188" y="225"/>
                </a:lnTo>
                <a:lnTo>
                  <a:pt x="187" y="228"/>
                </a:lnTo>
                <a:lnTo>
                  <a:pt x="187" y="219"/>
                </a:lnTo>
                <a:lnTo>
                  <a:pt x="188" y="210"/>
                </a:lnTo>
                <a:lnTo>
                  <a:pt x="186" y="201"/>
                </a:lnTo>
                <a:lnTo>
                  <a:pt x="185" y="198"/>
                </a:lnTo>
                <a:lnTo>
                  <a:pt x="183" y="192"/>
                </a:lnTo>
                <a:lnTo>
                  <a:pt x="181" y="184"/>
                </a:lnTo>
                <a:lnTo>
                  <a:pt x="178" y="178"/>
                </a:lnTo>
                <a:lnTo>
                  <a:pt x="175" y="172"/>
                </a:lnTo>
                <a:lnTo>
                  <a:pt x="174" y="170"/>
                </a:lnTo>
                <a:lnTo>
                  <a:pt x="172" y="174"/>
                </a:lnTo>
                <a:lnTo>
                  <a:pt x="170" y="178"/>
                </a:lnTo>
                <a:lnTo>
                  <a:pt x="169" y="182"/>
                </a:lnTo>
                <a:lnTo>
                  <a:pt x="169" y="188"/>
                </a:lnTo>
                <a:lnTo>
                  <a:pt x="170" y="196"/>
                </a:lnTo>
                <a:lnTo>
                  <a:pt x="171" y="204"/>
                </a:lnTo>
                <a:lnTo>
                  <a:pt x="170" y="209"/>
                </a:lnTo>
                <a:lnTo>
                  <a:pt x="170" y="214"/>
                </a:lnTo>
                <a:lnTo>
                  <a:pt x="168" y="218"/>
                </a:lnTo>
                <a:lnTo>
                  <a:pt x="168" y="220"/>
                </a:lnTo>
                <a:lnTo>
                  <a:pt x="166" y="219"/>
                </a:lnTo>
                <a:lnTo>
                  <a:pt x="157" y="207"/>
                </a:lnTo>
                <a:lnTo>
                  <a:pt x="152" y="193"/>
                </a:lnTo>
                <a:lnTo>
                  <a:pt x="151" y="180"/>
                </a:lnTo>
                <a:lnTo>
                  <a:pt x="151" y="164"/>
                </a:lnTo>
                <a:lnTo>
                  <a:pt x="154" y="149"/>
                </a:lnTo>
                <a:lnTo>
                  <a:pt x="147" y="152"/>
                </a:lnTo>
                <a:lnTo>
                  <a:pt x="142" y="157"/>
                </a:lnTo>
                <a:lnTo>
                  <a:pt x="139" y="164"/>
                </a:lnTo>
                <a:lnTo>
                  <a:pt x="137" y="171"/>
                </a:lnTo>
                <a:lnTo>
                  <a:pt x="134" y="175"/>
                </a:lnTo>
                <a:lnTo>
                  <a:pt x="133" y="179"/>
                </a:lnTo>
                <a:lnTo>
                  <a:pt x="131" y="183"/>
                </a:lnTo>
                <a:lnTo>
                  <a:pt x="130" y="185"/>
                </a:lnTo>
                <a:lnTo>
                  <a:pt x="128" y="187"/>
                </a:lnTo>
                <a:lnTo>
                  <a:pt x="126" y="189"/>
                </a:lnTo>
                <a:lnTo>
                  <a:pt x="125" y="191"/>
                </a:lnTo>
                <a:lnTo>
                  <a:pt x="124" y="193"/>
                </a:lnTo>
                <a:lnTo>
                  <a:pt x="127" y="181"/>
                </a:lnTo>
                <a:lnTo>
                  <a:pt x="131" y="169"/>
                </a:lnTo>
                <a:lnTo>
                  <a:pt x="132" y="166"/>
                </a:lnTo>
                <a:lnTo>
                  <a:pt x="132" y="164"/>
                </a:lnTo>
                <a:lnTo>
                  <a:pt x="133" y="161"/>
                </a:lnTo>
                <a:lnTo>
                  <a:pt x="134" y="158"/>
                </a:lnTo>
                <a:lnTo>
                  <a:pt x="134" y="155"/>
                </a:lnTo>
                <a:lnTo>
                  <a:pt x="134" y="153"/>
                </a:lnTo>
                <a:lnTo>
                  <a:pt x="133" y="152"/>
                </a:lnTo>
                <a:lnTo>
                  <a:pt x="131" y="150"/>
                </a:lnTo>
                <a:lnTo>
                  <a:pt x="130" y="149"/>
                </a:lnTo>
                <a:lnTo>
                  <a:pt x="128" y="149"/>
                </a:lnTo>
                <a:lnTo>
                  <a:pt x="127" y="147"/>
                </a:lnTo>
                <a:lnTo>
                  <a:pt x="127" y="145"/>
                </a:lnTo>
                <a:lnTo>
                  <a:pt x="127" y="143"/>
                </a:lnTo>
                <a:lnTo>
                  <a:pt x="128" y="140"/>
                </a:lnTo>
                <a:lnTo>
                  <a:pt x="129" y="139"/>
                </a:lnTo>
                <a:lnTo>
                  <a:pt x="131" y="138"/>
                </a:lnTo>
                <a:lnTo>
                  <a:pt x="132" y="137"/>
                </a:lnTo>
                <a:lnTo>
                  <a:pt x="133" y="135"/>
                </a:lnTo>
                <a:lnTo>
                  <a:pt x="133" y="132"/>
                </a:lnTo>
                <a:lnTo>
                  <a:pt x="132" y="130"/>
                </a:lnTo>
                <a:lnTo>
                  <a:pt x="131" y="128"/>
                </a:lnTo>
                <a:lnTo>
                  <a:pt x="130" y="127"/>
                </a:lnTo>
                <a:lnTo>
                  <a:pt x="129" y="124"/>
                </a:lnTo>
                <a:lnTo>
                  <a:pt x="129" y="122"/>
                </a:lnTo>
                <a:lnTo>
                  <a:pt x="130" y="120"/>
                </a:lnTo>
                <a:lnTo>
                  <a:pt x="131" y="118"/>
                </a:lnTo>
                <a:lnTo>
                  <a:pt x="133" y="115"/>
                </a:lnTo>
                <a:lnTo>
                  <a:pt x="136" y="113"/>
                </a:lnTo>
                <a:lnTo>
                  <a:pt x="137" y="111"/>
                </a:lnTo>
                <a:lnTo>
                  <a:pt x="138" y="109"/>
                </a:lnTo>
                <a:lnTo>
                  <a:pt x="138" y="106"/>
                </a:lnTo>
                <a:lnTo>
                  <a:pt x="138" y="104"/>
                </a:lnTo>
                <a:lnTo>
                  <a:pt x="137" y="102"/>
                </a:lnTo>
                <a:lnTo>
                  <a:pt x="136" y="98"/>
                </a:lnTo>
                <a:lnTo>
                  <a:pt x="134" y="96"/>
                </a:lnTo>
                <a:lnTo>
                  <a:pt x="133" y="93"/>
                </a:lnTo>
                <a:lnTo>
                  <a:pt x="133" y="92"/>
                </a:lnTo>
                <a:lnTo>
                  <a:pt x="132" y="91"/>
                </a:lnTo>
                <a:lnTo>
                  <a:pt x="123" y="108"/>
                </a:lnTo>
                <a:lnTo>
                  <a:pt x="114" y="124"/>
                </a:lnTo>
                <a:lnTo>
                  <a:pt x="109" y="144"/>
                </a:lnTo>
                <a:lnTo>
                  <a:pt x="107" y="164"/>
                </a:lnTo>
                <a:lnTo>
                  <a:pt x="108" y="169"/>
                </a:lnTo>
                <a:lnTo>
                  <a:pt x="108" y="174"/>
                </a:lnTo>
                <a:lnTo>
                  <a:pt x="104" y="169"/>
                </a:lnTo>
                <a:lnTo>
                  <a:pt x="96" y="149"/>
                </a:lnTo>
                <a:lnTo>
                  <a:pt x="93" y="129"/>
                </a:lnTo>
                <a:lnTo>
                  <a:pt x="91" y="109"/>
                </a:lnTo>
                <a:lnTo>
                  <a:pt x="89" y="82"/>
                </a:lnTo>
                <a:lnTo>
                  <a:pt x="85" y="66"/>
                </a:lnTo>
                <a:lnTo>
                  <a:pt x="80" y="52"/>
                </a:lnTo>
                <a:lnTo>
                  <a:pt x="73" y="40"/>
                </a:lnTo>
                <a:lnTo>
                  <a:pt x="65" y="28"/>
                </a:lnTo>
                <a:lnTo>
                  <a:pt x="52" y="8"/>
                </a:lnTo>
                <a:close/>
                <a:moveTo>
                  <a:pt x="53" y="0"/>
                </a:moveTo>
                <a:lnTo>
                  <a:pt x="54" y="4"/>
                </a:lnTo>
                <a:lnTo>
                  <a:pt x="55" y="7"/>
                </a:lnTo>
                <a:lnTo>
                  <a:pt x="57" y="10"/>
                </a:lnTo>
                <a:lnTo>
                  <a:pt x="58" y="13"/>
                </a:lnTo>
                <a:lnTo>
                  <a:pt x="67" y="26"/>
                </a:lnTo>
                <a:lnTo>
                  <a:pt x="75" y="39"/>
                </a:lnTo>
                <a:lnTo>
                  <a:pt x="83" y="51"/>
                </a:lnTo>
                <a:lnTo>
                  <a:pt x="88" y="65"/>
                </a:lnTo>
                <a:lnTo>
                  <a:pt x="91" y="80"/>
                </a:lnTo>
                <a:lnTo>
                  <a:pt x="94" y="109"/>
                </a:lnTo>
                <a:lnTo>
                  <a:pt x="95" y="127"/>
                </a:lnTo>
                <a:lnTo>
                  <a:pt x="98" y="145"/>
                </a:lnTo>
                <a:lnTo>
                  <a:pt x="104" y="163"/>
                </a:lnTo>
                <a:lnTo>
                  <a:pt x="105" y="143"/>
                </a:lnTo>
                <a:lnTo>
                  <a:pt x="111" y="126"/>
                </a:lnTo>
                <a:lnTo>
                  <a:pt x="118" y="109"/>
                </a:lnTo>
                <a:lnTo>
                  <a:pt x="127" y="95"/>
                </a:lnTo>
                <a:lnTo>
                  <a:pt x="137" y="83"/>
                </a:lnTo>
                <a:lnTo>
                  <a:pt x="138" y="80"/>
                </a:lnTo>
                <a:lnTo>
                  <a:pt x="142" y="97"/>
                </a:lnTo>
                <a:lnTo>
                  <a:pt x="145" y="110"/>
                </a:lnTo>
                <a:lnTo>
                  <a:pt x="146" y="122"/>
                </a:lnTo>
                <a:lnTo>
                  <a:pt x="146" y="127"/>
                </a:lnTo>
                <a:lnTo>
                  <a:pt x="146" y="131"/>
                </a:lnTo>
                <a:lnTo>
                  <a:pt x="144" y="144"/>
                </a:lnTo>
                <a:lnTo>
                  <a:pt x="140" y="155"/>
                </a:lnTo>
                <a:lnTo>
                  <a:pt x="143" y="150"/>
                </a:lnTo>
                <a:lnTo>
                  <a:pt x="148" y="147"/>
                </a:lnTo>
                <a:lnTo>
                  <a:pt x="155" y="146"/>
                </a:lnTo>
                <a:lnTo>
                  <a:pt x="160" y="144"/>
                </a:lnTo>
                <a:lnTo>
                  <a:pt x="159" y="148"/>
                </a:lnTo>
                <a:lnTo>
                  <a:pt x="157" y="153"/>
                </a:lnTo>
                <a:lnTo>
                  <a:pt x="155" y="158"/>
                </a:lnTo>
                <a:lnTo>
                  <a:pt x="153" y="180"/>
                </a:lnTo>
                <a:lnTo>
                  <a:pt x="155" y="192"/>
                </a:lnTo>
                <a:lnTo>
                  <a:pt x="159" y="204"/>
                </a:lnTo>
                <a:lnTo>
                  <a:pt x="167" y="215"/>
                </a:lnTo>
                <a:lnTo>
                  <a:pt x="168" y="210"/>
                </a:lnTo>
                <a:lnTo>
                  <a:pt x="168" y="205"/>
                </a:lnTo>
                <a:lnTo>
                  <a:pt x="167" y="196"/>
                </a:lnTo>
                <a:lnTo>
                  <a:pt x="167" y="188"/>
                </a:lnTo>
                <a:lnTo>
                  <a:pt x="169" y="174"/>
                </a:lnTo>
                <a:lnTo>
                  <a:pt x="178" y="163"/>
                </a:lnTo>
                <a:lnTo>
                  <a:pt x="178" y="166"/>
                </a:lnTo>
                <a:lnTo>
                  <a:pt x="178" y="170"/>
                </a:lnTo>
                <a:lnTo>
                  <a:pt x="180" y="173"/>
                </a:lnTo>
                <a:lnTo>
                  <a:pt x="181" y="176"/>
                </a:lnTo>
                <a:lnTo>
                  <a:pt x="182" y="179"/>
                </a:lnTo>
                <a:lnTo>
                  <a:pt x="189" y="202"/>
                </a:lnTo>
                <a:lnTo>
                  <a:pt x="195" y="218"/>
                </a:lnTo>
                <a:lnTo>
                  <a:pt x="202" y="235"/>
                </a:lnTo>
                <a:lnTo>
                  <a:pt x="205" y="239"/>
                </a:lnTo>
                <a:lnTo>
                  <a:pt x="210" y="243"/>
                </a:lnTo>
                <a:lnTo>
                  <a:pt x="213" y="250"/>
                </a:lnTo>
                <a:lnTo>
                  <a:pt x="215" y="256"/>
                </a:lnTo>
                <a:lnTo>
                  <a:pt x="213" y="259"/>
                </a:lnTo>
                <a:lnTo>
                  <a:pt x="213" y="257"/>
                </a:lnTo>
                <a:lnTo>
                  <a:pt x="212" y="254"/>
                </a:lnTo>
                <a:lnTo>
                  <a:pt x="210" y="253"/>
                </a:lnTo>
                <a:lnTo>
                  <a:pt x="207" y="253"/>
                </a:lnTo>
                <a:lnTo>
                  <a:pt x="204" y="253"/>
                </a:lnTo>
                <a:lnTo>
                  <a:pt x="201" y="253"/>
                </a:lnTo>
                <a:lnTo>
                  <a:pt x="199" y="253"/>
                </a:lnTo>
                <a:lnTo>
                  <a:pt x="180" y="258"/>
                </a:lnTo>
                <a:lnTo>
                  <a:pt x="170" y="261"/>
                </a:lnTo>
                <a:lnTo>
                  <a:pt x="161" y="266"/>
                </a:lnTo>
                <a:lnTo>
                  <a:pt x="158" y="269"/>
                </a:lnTo>
                <a:lnTo>
                  <a:pt x="155" y="272"/>
                </a:lnTo>
                <a:lnTo>
                  <a:pt x="153" y="277"/>
                </a:lnTo>
                <a:lnTo>
                  <a:pt x="151" y="281"/>
                </a:lnTo>
                <a:lnTo>
                  <a:pt x="153" y="269"/>
                </a:lnTo>
                <a:lnTo>
                  <a:pt x="159" y="258"/>
                </a:lnTo>
                <a:lnTo>
                  <a:pt x="169" y="248"/>
                </a:lnTo>
                <a:lnTo>
                  <a:pt x="180" y="243"/>
                </a:lnTo>
                <a:lnTo>
                  <a:pt x="165" y="233"/>
                </a:lnTo>
                <a:lnTo>
                  <a:pt x="146" y="222"/>
                </a:lnTo>
                <a:lnTo>
                  <a:pt x="127" y="213"/>
                </a:lnTo>
                <a:lnTo>
                  <a:pt x="107" y="207"/>
                </a:lnTo>
                <a:lnTo>
                  <a:pt x="94" y="204"/>
                </a:lnTo>
                <a:lnTo>
                  <a:pt x="81" y="199"/>
                </a:lnTo>
                <a:lnTo>
                  <a:pt x="73" y="197"/>
                </a:lnTo>
                <a:lnTo>
                  <a:pt x="66" y="195"/>
                </a:lnTo>
                <a:lnTo>
                  <a:pt x="42" y="187"/>
                </a:lnTo>
                <a:lnTo>
                  <a:pt x="24" y="179"/>
                </a:lnTo>
                <a:lnTo>
                  <a:pt x="31" y="174"/>
                </a:lnTo>
                <a:lnTo>
                  <a:pt x="38" y="169"/>
                </a:lnTo>
                <a:lnTo>
                  <a:pt x="46" y="165"/>
                </a:lnTo>
                <a:lnTo>
                  <a:pt x="58" y="166"/>
                </a:lnTo>
                <a:lnTo>
                  <a:pt x="70" y="171"/>
                </a:lnTo>
                <a:lnTo>
                  <a:pt x="80" y="176"/>
                </a:lnTo>
                <a:lnTo>
                  <a:pt x="71" y="159"/>
                </a:lnTo>
                <a:lnTo>
                  <a:pt x="60" y="144"/>
                </a:lnTo>
                <a:lnTo>
                  <a:pt x="48" y="130"/>
                </a:lnTo>
                <a:lnTo>
                  <a:pt x="37" y="115"/>
                </a:lnTo>
                <a:lnTo>
                  <a:pt x="27" y="101"/>
                </a:lnTo>
                <a:lnTo>
                  <a:pt x="18" y="84"/>
                </a:lnTo>
                <a:lnTo>
                  <a:pt x="16" y="75"/>
                </a:lnTo>
                <a:lnTo>
                  <a:pt x="13" y="66"/>
                </a:lnTo>
                <a:lnTo>
                  <a:pt x="9" y="58"/>
                </a:lnTo>
                <a:lnTo>
                  <a:pt x="6" y="53"/>
                </a:lnTo>
                <a:lnTo>
                  <a:pt x="4" y="50"/>
                </a:lnTo>
                <a:lnTo>
                  <a:pt x="2" y="48"/>
                </a:lnTo>
                <a:lnTo>
                  <a:pt x="0" y="43"/>
                </a:lnTo>
                <a:lnTo>
                  <a:pt x="13" y="50"/>
                </a:lnTo>
                <a:lnTo>
                  <a:pt x="26" y="58"/>
                </a:lnTo>
                <a:lnTo>
                  <a:pt x="33" y="63"/>
                </a:lnTo>
                <a:lnTo>
                  <a:pt x="41" y="70"/>
                </a:lnTo>
                <a:lnTo>
                  <a:pt x="46" y="78"/>
                </a:lnTo>
                <a:lnTo>
                  <a:pt x="43" y="61"/>
                </a:lnTo>
                <a:lnTo>
                  <a:pt x="41" y="42"/>
                </a:lnTo>
                <a:lnTo>
                  <a:pt x="41" y="28"/>
                </a:lnTo>
                <a:lnTo>
                  <a:pt x="44" y="15"/>
                </a:lnTo>
                <a:lnTo>
                  <a:pt x="51" y="4"/>
                </a:lnTo>
                <a:lnTo>
                  <a:pt x="53" y="0"/>
                </a:lnTo>
                <a:close/>
              </a:path>
            </a:pathLst>
          </a:custGeom>
          <a:grpFill/>
          <a:ln w="0">
            <a:noFill/>
            <a:prstDash val="solid"/>
            <a:round/>
            <a:headEnd/>
            <a:tailEnd/>
          </a:ln>
        </xdr:spPr>
      </xdr:sp>
      <xdr:sp macro="" textlink="">
        <xdr:nvSpPr>
          <xdr:cNvPr id="124" name="Freeform 121">
            <a:extLst>
              <a:ext uri="{FF2B5EF4-FFF2-40B4-BE49-F238E27FC236}">
                <a16:creationId xmlns:a16="http://schemas.microsoft.com/office/drawing/2014/main" id="{00000000-0008-0000-0000-00007C000000}"/>
              </a:ext>
            </a:extLst>
          </xdr:cNvPr>
          <xdr:cNvSpPr>
            <a:spLocks noEditPoints="1"/>
          </xdr:cNvSpPr>
        </xdr:nvSpPr>
        <xdr:spPr bwMode="auto">
          <a:xfrm>
            <a:off x="698" y="465"/>
            <a:ext cx="24" cy="54"/>
          </a:xfrm>
          <a:custGeom>
            <a:avLst/>
            <a:gdLst>
              <a:gd name="T0" fmla="*/ 98 w 167"/>
              <a:gd name="T1" fmla="*/ 98 h 427"/>
              <a:gd name="T2" fmla="*/ 92 w 167"/>
              <a:gd name="T3" fmla="*/ 83 h 427"/>
              <a:gd name="T4" fmla="*/ 71 w 167"/>
              <a:gd name="T5" fmla="*/ 63 h 427"/>
              <a:gd name="T6" fmla="*/ 62 w 167"/>
              <a:gd name="T7" fmla="*/ 116 h 427"/>
              <a:gd name="T8" fmla="*/ 63 w 167"/>
              <a:gd name="T9" fmla="*/ 170 h 427"/>
              <a:gd name="T10" fmla="*/ 47 w 167"/>
              <a:gd name="T11" fmla="*/ 138 h 427"/>
              <a:gd name="T12" fmla="*/ 31 w 167"/>
              <a:gd name="T13" fmla="*/ 166 h 427"/>
              <a:gd name="T14" fmla="*/ 35 w 167"/>
              <a:gd name="T15" fmla="*/ 225 h 427"/>
              <a:gd name="T16" fmla="*/ 20 w 167"/>
              <a:gd name="T17" fmla="*/ 179 h 427"/>
              <a:gd name="T18" fmla="*/ 28 w 167"/>
              <a:gd name="T19" fmla="*/ 275 h 427"/>
              <a:gd name="T20" fmla="*/ 20 w 167"/>
              <a:gd name="T21" fmla="*/ 301 h 427"/>
              <a:gd name="T22" fmla="*/ 14 w 167"/>
              <a:gd name="T23" fmla="*/ 373 h 427"/>
              <a:gd name="T24" fmla="*/ 14 w 167"/>
              <a:gd name="T25" fmla="*/ 382 h 427"/>
              <a:gd name="T26" fmla="*/ 36 w 167"/>
              <a:gd name="T27" fmla="*/ 323 h 427"/>
              <a:gd name="T28" fmla="*/ 96 w 167"/>
              <a:gd name="T29" fmla="*/ 296 h 427"/>
              <a:gd name="T30" fmla="*/ 65 w 167"/>
              <a:gd name="T31" fmla="*/ 288 h 427"/>
              <a:gd name="T32" fmla="*/ 53 w 167"/>
              <a:gd name="T33" fmla="*/ 286 h 427"/>
              <a:gd name="T34" fmla="*/ 52 w 167"/>
              <a:gd name="T35" fmla="*/ 277 h 427"/>
              <a:gd name="T36" fmla="*/ 60 w 167"/>
              <a:gd name="T37" fmla="*/ 256 h 427"/>
              <a:gd name="T38" fmla="*/ 123 w 167"/>
              <a:gd name="T39" fmla="*/ 226 h 427"/>
              <a:gd name="T40" fmla="*/ 125 w 167"/>
              <a:gd name="T41" fmla="*/ 205 h 427"/>
              <a:gd name="T42" fmla="*/ 87 w 167"/>
              <a:gd name="T43" fmla="*/ 219 h 427"/>
              <a:gd name="T44" fmla="*/ 68 w 167"/>
              <a:gd name="T45" fmla="*/ 232 h 427"/>
              <a:gd name="T46" fmla="*/ 73 w 167"/>
              <a:gd name="T47" fmla="*/ 210 h 427"/>
              <a:gd name="T48" fmla="*/ 130 w 167"/>
              <a:gd name="T49" fmla="*/ 138 h 427"/>
              <a:gd name="T50" fmla="*/ 110 w 167"/>
              <a:gd name="T51" fmla="*/ 130 h 427"/>
              <a:gd name="T52" fmla="*/ 128 w 167"/>
              <a:gd name="T53" fmla="*/ 78 h 427"/>
              <a:gd name="T54" fmla="*/ 151 w 167"/>
              <a:gd name="T55" fmla="*/ 0 h 427"/>
              <a:gd name="T56" fmla="*/ 148 w 167"/>
              <a:gd name="T57" fmla="*/ 27 h 427"/>
              <a:gd name="T58" fmla="*/ 135 w 167"/>
              <a:gd name="T59" fmla="*/ 82 h 427"/>
              <a:gd name="T60" fmla="*/ 115 w 167"/>
              <a:gd name="T61" fmla="*/ 117 h 427"/>
              <a:gd name="T62" fmla="*/ 143 w 167"/>
              <a:gd name="T63" fmla="*/ 110 h 427"/>
              <a:gd name="T64" fmla="*/ 149 w 167"/>
              <a:gd name="T65" fmla="*/ 117 h 427"/>
              <a:gd name="T66" fmla="*/ 120 w 167"/>
              <a:gd name="T67" fmla="*/ 168 h 427"/>
              <a:gd name="T68" fmla="*/ 74 w 167"/>
              <a:gd name="T69" fmla="*/ 219 h 427"/>
              <a:gd name="T70" fmla="*/ 87 w 167"/>
              <a:gd name="T71" fmla="*/ 217 h 427"/>
              <a:gd name="T72" fmla="*/ 124 w 167"/>
              <a:gd name="T73" fmla="*/ 203 h 427"/>
              <a:gd name="T74" fmla="*/ 145 w 167"/>
              <a:gd name="T75" fmla="*/ 195 h 427"/>
              <a:gd name="T76" fmla="*/ 148 w 167"/>
              <a:gd name="T77" fmla="*/ 208 h 427"/>
              <a:gd name="T78" fmla="*/ 119 w 167"/>
              <a:gd name="T79" fmla="*/ 239 h 427"/>
              <a:gd name="T80" fmla="*/ 66 w 167"/>
              <a:gd name="T81" fmla="*/ 255 h 427"/>
              <a:gd name="T82" fmla="*/ 55 w 167"/>
              <a:gd name="T83" fmla="*/ 274 h 427"/>
              <a:gd name="T84" fmla="*/ 60 w 167"/>
              <a:gd name="T85" fmla="*/ 284 h 427"/>
              <a:gd name="T86" fmla="*/ 105 w 167"/>
              <a:gd name="T87" fmla="*/ 274 h 427"/>
              <a:gd name="T88" fmla="*/ 72 w 167"/>
              <a:gd name="T89" fmla="*/ 316 h 427"/>
              <a:gd name="T90" fmla="*/ 34 w 167"/>
              <a:gd name="T91" fmla="*/ 344 h 427"/>
              <a:gd name="T92" fmla="*/ 1 w 167"/>
              <a:gd name="T93" fmla="*/ 427 h 427"/>
              <a:gd name="T94" fmla="*/ 15 w 167"/>
              <a:gd name="T95" fmla="*/ 345 h 427"/>
              <a:gd name="T96" fmla="*/ 13 w 167"/>
              <a:gd name="T97" fmla="*/ 301 h 427"/>
              <a:gd name="T98" fmla="*/ 5 w 167"/>
              <a:gd name="T99" fmla="*/ 284 h 427"/>
              <a:gd name="T100" fmla="*/ 21 w 167"/>
              <a:gd name="T101" fmla="*/ 284 h 427"/>
              <a:gd name="T102" fmla="*/ 16 w 167"/>
              <a:gd name="T103" fmla="*/ 253 h 427"/>
              <a:gd name="T104" fmla="*/ 15 w 167"/>
              <a:gd name="T105" fmla="*/ 177 h 427"/>
              <a:gd name="T106" fmla="*/ 22 w 167"/>
              <a:gd name="T107" fmla="*/ 176 h 427"/>
              <a:gd name="T108" fmla="*/ 35 w 167"/>
              <a:gd name="T109" fmla="*/ 202 h 427"/>
              <a:gd name="T110" fmla="*/ 33 w 167"/>
              <a:gd name="T111" fmla="*/ 122 h 427"/>
              <a:gd name="T112" fmla="*/ 38 w 167"/>
              <a:gd name="T113" fmla="*/ 114 h 427"/>
              <a:gd name="T114" fmla="*/ 56 w 167"/>
              <a:gd name="T115" fmla="*/ 143 h 427"/>
              <a:gd name="T116" fmla="*/ 64 w 167"/>
              <a:gd name="T117" fmla="*/ 88 h 427"/>
              <a:gd name="T118" fmla="*/ 66 w 167"/>
              <a:gd name="T119" fmla="*/ 26 h 427"/>
              <a:gd name="T120" fmla="*/ 93 w 167"/>
              <a:gd name="T121" fmla="*/ 68 h 427"/>
              <a:gd name="T122" fmla="*/ 141 w 167"/>
              <a:gd name="T123" fmla="*/ 16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7" h="427">
                <a:moveTo>
                  <a:pt x="133" y="31"/>
                </a:moveTo>
                <a:lnTo>
                  <a:pt x="126" y="37"/>
                </a:lnTo>
                <a:lnTo>
                  <a:pt x="116" y="48"/>
                </a:lnTo>
                <a:lnTo>
                  <a:pt x="109" y="60"/>
                </a:lnTo>
                <a:lnTo>
                  <a:pt x="101" y="79"/>
                </a:lnTo>
                <a:lnTo>
                  <a:pt x="98" y="98"/>
                </a:lnTo>
                <a:lnTo>
                  <a:pt x="97" y="118"/>
                </a:lnTo>
                <a:lnTo>
                  <a:pt x="92" y="113"/>
                </a:lnTo>
                <a:lnTo>
                  <a:pt x="91" y="106"/>
                </a:lnTo>
                <a:lnTo>
                  <a:pt x="91" y="98"/>
                </a:lnTo>
                <a:lnTo>
                  <a:pt x="92" y="90"/>
                </a:lnTo>
                <a:lnTo>
                  <a:pt x="92" y="83"/>
                </a:lnTo>
                <a:lnTo>
                  <a:pt x="90" y="69"/>
                </a:lnTo>
                <a:lnTo>
                  <a:pt x="83" y="56"/>
                </a:lnTo>
                <a:lnTo>
                  <a:pt x="76" y="44"/>
                </a:lnTo>
                <a:lnTo>
                  <a:pt x="72" y="37"/>
                </a:lnTo>
                <a:lnTo>
                  <a:pt x="72" y="43"/>
                </a:lnTo>
                <a:lnTo>
                  <a:pt x="71" y="63"/>
                </a:lnTo>
                <a:lnTo>
                  <a:pt x="67" y="82"/>
                </a:lnTo>
                <a:lnTo>
                  <a:pt x="66" y="88"/>
                </a:lnTo>
                <a:lnTo>
                  <a:pt x="65" y="94"/>
                </a:lnTo>
                <a:lnTo>
                  <a:pt x="65" y="98"/>
                </a:lnTo>
                <a:lnTo>
                  <a:pt x="63" y="110"/>
                </a:lnTo>
                <a:lnTo>
                  <a:pt x="62" y="116"/>
                </a:lnTo>
                <a:lnTo>
                  <a:pt x="62" y="125"/>
                </a:lnTo>
                <a:lnTo>
                  <a:pt x="62" y="136"/>
                </a:lnTo>
                <a:lnTo>
                  <a:pt x="62" y="149"/>
                </a:lnTo>
                <a:lnTo>
                  <a:pt x="62" y="159"/>
                </a:lnTo>
                <a:lnTo>
                  <a:pt x="62" y="167"/>
                </a:lnTo>
                <a:lnTo>
                  <a:pt x="63" y="170"/>
                </a:lnTo>
                <a:lnTo>
                  <a:pt x="56" y="168"/>
                </a:lnTo>
                <a:lnTo>
                  <a:pt x="53" y="164"/>
                </a:lnTo>
                <a:lnTo>
                  <a:pt x="51" y="157"/>
                </a:lnTo>
                <a:lnTo>
                  <a:pt x="51" y="150"/>
                </a:lnTo>
                <a:lnTo>
                  <a:pt x="50" y="144"/>
                </a:lnTo>
                <a:lnTo>
                  <a:pt x="47" y="138"/>
                </a:lnTo>
                <a:lnTo>
                  <a:pt x="42" y="130"/>
                </a:lnTo>
                <a:lnTo>
                  <a:pt x="38" y="123"/>
                </a:lnTo>
                <a:lnTo>
                  <a:pt x="37" y="116"/>
                </a:lnTo>
                <a:lnTo>
                  <a:pt x="33" y="140"/>
                </a:lnTo>
                <a:lnTo>
                  <a:pt x="31" y="166"/>
                </a:lnTo>
                <a:lnTo>
                  <a:pt x="31" y="166"/>
                </a:lnTo>
                <a:lnTo>
                  <a:pt x="34" y="179"/>
                </a:lnTo>
                <a:lnTo>
                  <a:pt x="39" y="193"/>
                </a:lnTo>
                <a:lnTo>
                  <a:pt x="42" y="206"/>
                </a:lnTo>
                <a:lnTo>
                  <a:pt x="44" y="220"/>
                </a:lnTo>
                <a:lnTo>
                  <a:pt x="40" y="234"/>
                </a:lnTo>
                <a:lnTo>
                  <a:pt x="35" y="225"/>
                </a:lnTo>
                <a:lnTo>
                  <a:pt x="33" y="214"/>
                </a:lnTo>
                <a:lnTo>
                  <a:pt x="30" y="203"/>
                </a:lnTo>
                <a:lnTo>
                  <a:pt x="28" y="199"/>
                </a:lnTo>
                <a:lnTo>
                  <a:pt x="24" y="191"/>
                </a:lnTo>
                <a:lnTo>
                  <a:pt x="21" y="184"/>
                </a:lnTo>
                <a:lnTo>
                  <a:pt x="20" y="179"/>
                </a:lnTo>
                <a:lnTo>
                  <a:pt x="15" y="202"/>
                </a:lnTo>
                <a:lnTo>
                  <a:pt x="14" y="226"/>
                </a:lnTo>
                <a:lnTo>
                  <a:pt x="15" y="238"/>
                </a:lnTo>
                <a:lnTo>
                  <a:pt x="19" y="252"/>
                </a:lnTo>
                <a:lnTo>
                  <a:pt x="23" y="264"/>
                </a:lnTo>
                <a:lnTo>
                  <a:pt x="28" y="275"/>
                </a:lnTo>
                <a:lnTo>
                  <a:pt x="36" y="287"/>
                </a:lnTo>
                <a:lnTo>
                  <a:pt x="40" y="297"/>
                </a:lnTo>
                <a:lnTo>
                  <a:pt x="30" y="298"/>
                </a:lnTo>
                <a:lnTo>
                  <a:pt x="21" y="296"/>
                </a:lnTo>
                <a:lnTo>
                  <a:pt x="12" y="292"/>
                </a:lnTo>
                <a:lnTo>
                  <a:pt x="20" y="301"/>
                </a:lnTo>
                <a:lnTo>
                  <a:pt x="24" y="312"/>
                </a:lnTo>
                <a:lnTo>
                  <a:pt x="25" y="324"/>
                </a:lnTo>
                <a:lnTo>
                  <a:pt x="24" y="336"/>
                </a:lnTo>
                <a:lnTo>
                  <a:pt x="21" y="349"/>
                </a:lnTo>
                <a:lnTo>
                  <a:pt x="17" y="361"/>
                </a:lnTo>
                <a:lnTo>
                  <a:pt x="14" y="373"/>
                </a:lnTo>
                <a:lnTo>
                  <a:pt x="10" y="386"/>
                </a:lnTo>
                <a:lnTo>
                  <a:pt x="5" y="402"/>
                </a:lnTo>
                <a:lnTo>
                  <a:pt x="2" y="418"/>
                </a:lnTo>
                <a:lnTo>
                  <a:pt x="3" y="419"/>
                </a:lnTo>
                <a:lnTo>
                  <a:pt x="9" y="401"/>
                </a:lnTo>
                <a:lnTo>
                  <a:pt x="14" y="382"/>
                </a:lnTo>
                <a:lnTo>
                  <a:pt x="20" y="368"/>
                </a:lnTo>
                <a:lnTo>
                  <a:pt x="26" y="354"/>
                </a:lnTo>
                <a:lnTo>
                  <a:pt x="31" y="340"/>
                </a:lnTo>
                <a:lnTo>
                  <a:pt x="33" y="333"/>
                </a:lnTo>
                <a:lnTo>
                  <a:pt x="34" y="328"/>
                </a:lnTo>
                <a:lnTo>
                  <a:pt x="36" y="323"/>
                </a:lnTo>
                <a:lnTo>
                  <a:pt x="41" y="318"/>
                </a:lnTo>
                <a:lnTo>
                  <a:pt x="52" y="313"/>
                </a:lnTo>
                <a:lnTo>
                  <a:pt x="63" y="309"/>
                </a:lnTo>
                <a:lnTo>
                  <a:pt x="76" y="306"/>
                </a:lnTo>
                <a:lnTo>
                  <a:pt x="86" y="303"/>
                </a:lnTo>
                <a:lnTo>
                  <a:pt x="96" y="296"/>
                </a:lnTo>
                <a:lnTo>
                  <a:pt x="104" y="287"/>
                </a:lnTo>
                <a:lnTo>
                  <a:pt x="110" y="278"/>
                </a:lnTo>
                <a:lnTo>
                  <a:pt x="95" y="279"/>
                </a:lnTo>
                <a:lnTo>
                  <a:pt x="79" y="283"/>
                </a:lnTo>
                <a:lnTo>
                  <a:pt x="68" y="287"/>
                </a:lnTo>
                <a:lnTo>
                  <a:pt x="65" y="288"/>
                </a:lnTo>
                <a:lnTo>
                  <a:pt x="63" y="288"/>
                </a:lnTo>
                <a:lnTo>
                  <a:pt x="60" y="288"/>
                </a:lnTo>
                <a:lnTo>
                  <a:pt x="58" y="288"/>
                </a:lnTo>
                <a:lnTo>
                  <a:pt x="57" y="288"/>
                </a:lnTo>
                <a:lnTo>
                  <a:pt x="54" y="287"/>
                </a:lnTo>
                <a:lnTo>
                  <a:pt x="53" y="286"/>
                </a:lnTo>
                <a:lnTo>
                  <a:pt x="52" y="286"/>
                </a:lnTo>
                <a:lnTo>
                  <a:pt x="51" y="286"/>
                </a:lnTo>
                <a:lnTo>
                  <a:pt x="50" y="283"/>
                </a:lnTo>
                <a:lnTo>
                  <a:pt x="51" y="282"/>
                </a:lnTo>
                <a:lnTo>
                  <a:pt x="51" y="280"/>
                </a:lnTo>
                <a:lnTo>
                  <a:pt x="52" y="277"/>
                </a:lnTo>
                <a:lnTo>
                  <a:pt x="52" y="274"/>
                </a:lnTo>
                <a:lnTo>
                  <a:pt x="53" y="271"/>
                </a:lnTo>
                <a:lnTo>
                  <a:pt x="53" y="267"/>
                </a:lnTo>
                <a:lnTo>
                  <a:pt x="55" y="264"/>
                </a:lnTo>
                <a:lnTo>
                  <a:pt x="57" y="260"/>
                </a:lnTo>
                <a:lnTo>
                  <a:pt x="60" y="256"/>
                </a:lnTo>
                <a:lnTo>
                  <a:pt x="64" y="253"/>
                </a:lnTo>
                <a:lnTo>
                  <a:pt x="74" y="247"/>
                </a:lnTo>
                <a:lnTo>
                  <a:pt x="86" y="243"/>
                </a:lnTo>
                <a:lnTo>
                  <a:pt x="99" y="237"/>
                </a:lnTo>
                <a:lnTo>
                  <a:pt x="112" y="232"/>
                </a:lnTo>
                <a:lnTo>
                  <a:pt x="123" y="226"/>
                </a:lnTo>
                <a:lnTo>
                  <a:pt x="133" y="217"/>
                </a:lnTo>
                <a:lnTo>
                  <a:pt x="137" y="205"/>
                </a:lnTo>
                <a:lnTo>
                  <a:pt x="134" y="204"/>
                </a:lnTo>
                <a:lnTo>
                  <a:pt x="130" y="204"/>
                </a:lnTo>
                <a:lnTo>
                  <a:pt x="128" y="205"/>
                </a:lnTo>
                <a:lnTo>
                  <a:pt x="125" y="205"/>
                </a:lnTo>
                <a:lnTo>
                  <a:pt x="114" y="209"/>
                </a:lnTo>
                <a:lnTo>
                  <a:pt x="104" y="214"/>
                </a:lnTo>
                <a:lnTo>
                  <a:pt x="98" y="217"/>
                </a:lnTo>
                <a:lnTo>
                  <a:pt x="95" y="218"/>
                </a:lnTo>
                <a:lnTo>
                  <a:pt x="92" y="219"/>
                </a:lnTo>
                <a:lnTo>
                  <a:pt x="87" y="219"/>
                </a:lnTo>
                <a:lnTo>
                  <a:pt x="84" y="221"/>
                </a:lnTo>
                <a:lnTo>
                  <a:pt x="81" y="223"/>
                </a:lnTo>
                <a:lnTo>
                  <a:pt x="77" y="228"/>
                </a:lnTo>
                <a:lnTo>
                  <a:pt x="73" y="231"/>
                </a:lnTo>
                <a:lnTo>
                  <a:pt x="70" y="235"/>
                </a:lnTo>
                <a:lnTo>
                  <a:pt x="68" y="232"/>
                </a:lnTo>
                <a:lnTo>
                  <a:pt x="69" y="231"/>
                </a:lnTo>
                <a:lnTo>
                  <a:pt x="69" y="228"/>
                </a:lnTo>
                <a:lnTo>
                  <a:pt x="70" y="225"/>
                </a:lnTo>
                <a:lnTo>
                  <a:pt x="71" y="221"/>
                </a:lnTo>
                <a:lnTo>
                  <a:pt x="72" y="218"/>
                </a:lnTo>
                <a:lnTo>
                  <a:pt x="73" y="210"/>
                </a:lnTo>
                <a:lnTo>
                  <a:pt x="81" y="196"/>
                </a:lnTo>
                <a:lnTo>
                  <a:pt x="90" y="185"/>
                </a:lnTo>
                <a:lnTo>
                  <a:pt x="100" y="174"/>
                </a:lnTo>
                <a:lnTo>
                  <a:pt x="112" y="164"/>
                </a:lnTo>
                <a:lnTo>
                  <a:pt x="123" y="151"/>
                </a:lnTo>
                <a:lnTo>
                  <a:pt x="130" y="138"/>
                </a:lnTo>
                <a:lnTo>
                  <a:pt x="131" y="133"/>
                </a:lnTo>
                <a:lnTo>
                  <a:pt x="133" y="127"/>
                </a:lnTo>
                <a:lnTo>
                  <a:pt x="134" y="122"/>
                </a:lnTo>
                <a:lnTo>
                  <a:pt x="136" y="118"/>
                </a:lnTo>
                <a:lnTo>
                  <a:pt x="123" y="124"/>
                </a:lnTo>
                <a:lnTo>
                  <a:pt x="110" y="130"/>
                </a:lnTo>
                <a:lnTo>
                  <a:pt x="107" y="130"/>
                </a:lnTo>
                <a:lnTo>
                  <a:pt x="108" y="127"/>
                </a:lnTo>
                <a:lnTo>
                  <a:pt x="113" y="114"/>
                </a:lnTo>
                <a:lnTo>
                  <a:pt x="116" y="101"/>
                </a:lnTo>
                <a:lnTo>
                  <a:pt x="122" y="90"/>
                </a:lnTo>
                <a:lnTo>
                  <a:pt x="128" y="78"/>
                </a:lnTo>
                <a:lnTo>
                  <a:pt x="133" y="66"/>
                </a:lnTo>
                <a:lnTo>
                  <a:pt x="133" y="57"/>
                </a:lnTo>
                <a:lnTo>
                  <a:pt x="131" y="48"/>
                </a:lnTo>
                <a:lnTo>
                  <a:pt x="130" y="39"/>
                </a:lnTo>
                <a:lnTo>
                  <a:pt x="133" y="31"/>
                </a:lnTo>
                <a:close/>
                <a:moveTo>
                  <a:pt x="151" y="0"/>
                </a:moveTo>
                <a:lnTo>
                  <a:pt x="151" y="3"/>
                </a:lnTo>
                <a:lnTo>
                  <a:pt x="151" y="8"/>
                </a:lnTo>
                <a:lnTo>
                  <a:pt x="151" y="11"/>
                </a:lnTo>
                <a:lnTo>
                  <a:pt x="149" y="16"/>
                </a:lnTo>
                <a:lnTo>
                  <a:pt x="148" y="21"/>
                </a:lnTo>
                <a:lnTo>
                  <a:pt x="148" y="27"/>
                </a:lnTo>
                <a:lnTo>
                  <a:pt x="147" y="33"/>
                </a:lnTo>
                <a:lnTo>
                  <a:pt x="145" y="37"/>
                </a:lnTo>
                <a:lnTo>
                  <a:pt x="145" y="43"/>
                </a:lnTo>
                <a:lnTo>
                  <a:pt x="144" y="61"/>
                </a:lnTo>
                <a:lnTo>
                  <a:pt x="139" y="77"/>
                </a:lnTo>
                <a:lnTo>
                  <a:pt x="135" y="82"/>
                </a:lnTo>
                <a:lnTo>
                  <a:pt x="130" y="87"/>
                </a:lnTo>
                <a:lnTo>
                  <a:pt x="127" y="91"/>
                </a:lnTo>
                <a:lnTo>
                  <a:pt x="125" y="96"/>
                </a:lnTo>
                <a:lnTo>
                  <a:pt x="122" y="99"/>
                </a:lnTo>
                <a:lnTo>
                  <a:pt x="119" y="109"/>
                </a:lnTo>
                <a:lnTo>
                  <a:pt x="115" y="117"/>
                </a:lnTo>
                <a:lnTo>
                  <a:pt x="112" y="125"/>
                </a:lnTo>
                <a:lnTo>
                  <a:pt x="118" y="124"/>
                </a:lnTo>
                <a:lnTo>
                  <a:pt x="123" y="121"/>
                </a:lnTo>
                <a:lnTo>
                  <a:pt x="128" y="118"/>
                </a:lnTo>
                <a:lnTo>
                  <a:pt x="135" y="114"/>
                </a:lnTo>
                <a:lnTo>
                  <a:pt x="143" y="110"/>
                </a:lnTo>
                <a:lnTo>
                  <a:pt x="152" y="107"/>
                </a:lnTo>
                <a:lnTo>
                  <a:pt x="159" y="107"/>
                </a:lnTo>
                <a:lnTo>
                  <a:pt x="167" y="110"/>
                </a:lnTo>
                <a:lnTo>
                  <a:pt x="159" y="112"/>
                </a:lnTo>
                <a:lnTo>
                  <a:pt x="154" y="113"/>
                </a:lnTo>
                <a:lnTo>
                  <a:pt x="149" y="117"/>
                </a:lnTo>
                <a:lnTo>
                  <a:pt x="145" y="123"/>
                </a:lnTo>
                <a:lnTo>
                  <a:pt x="143" y="129"/>
                </a:lnTo>
                <a:lnTo>
                  <a:pt x="141" y="134"/>
                </a:lnTo>
                <a:lnTo>
                  <a:pt x="137" y="148"/>
                </a:lnTo>
                <a:lnTo>
                  <a:pt x="129" y="159"/>
                </a:lnTo>
                <a:lnTo>
                  <a:pt x="120" y="168"/>
                </a:lnTo>
                <a:lnTo>
                  <a:pt x="110" y="174"/>
                </a:lnTo>
                <a:lnTo>
                  <a:pt x="100" y="179"/>
                </a:lnTo>
                <a:lnTo>
                  <a:pt x="92" y="187"/>
                </a:lnTo>
                <a:lnTo>
                  <a:pt x="83" y="197"/>
                </a:lnTo>
                <a:lnTo>
                  <a:pt x="77" y="211"/>
                </a:lnTo>
                <a:lnTo>
                  <a:pt x="74" y="219"/>
                </a:lnTo>
                <a:lnTo>
                  <a:pt x="73" y="225"/>
                </a:lnTo>
                <a:lnTo>
                  <a:pt x="72" y="229"/>
                </a:lnTo>
                <a:lnTo>
                  <a:pt x="74" y="226"/>
                </a:lnTo>
                <a:lnTo>
                  <a:pt x="79" y="222"/>
                </a:lnTo>
                <a:lnTo>
                  <a:pt x="83" y="218"/>
                </a:lnTo>
                <a:lnTo>
                  <a:pt x="87" y="217"/>
                </a:lnTo>
                <a:lnTo>
                  <a:pt x="91" y="216"/>
                </a:lnTo>
                <a:lnTo>
                  <a:pt x="94" y="216"/>
                </a:lnTo>
                <a:lnTo>
                  <a:pt x="97" y="214"/>
                </a:lnTo>
                <a:lnTo>
                  <a:pt x="102" y="211"/>
                </a:lnTo>
                <a:lnTo>
                  <a:pt x="113" y="206"/>
                </a:lnTo>
                <a:lnTo>
                  <a:pt x="124" y="203"/>
                </a:lnTo>
                <a:lnTo>
                  <a:pt x="126" y="202"/>
                </a:lnTo>
                <a:lnTo>
                  <a:pt x="131" y="202"/>
                </a:lnTo>
                <a:lnTo>
                  <a:pt x="136" y="200"/>
                </a:lnTo>
                <a:lnTo>
                  <a:pt x="141" y="199"/>
                </a:lnTo>
                <a:lnTo>
                  <a:pt x="144" y="196"/>
                </a:lnTo>
                <a:lnTo>
                  <a:pt x="145" y="195"/>
                </a:lnTo>
                <a:lnTo>
                  <a:pt x="148" y="193"/>
                </a:lnTo>
                <a:lnTo>
                  <a:pt x="150" y="191"/>
                </a:lnTo>
                <a:lnTo>
                  <a:pt x="150" y="195"/>
                </a:lnTo>
                <a:lnTo>
                  <a:pt x="150" y="199"/>
                </a:lnTo>
                <a:lnTo>
                  <a:pt x="149" y="203"/>
                </a:lnTo>
                <a:lnTo>
                  <a:pt x="148" y="208"/>
                </a:lnTo>
                <a:lnTo>
                  <a:pt x="147" y="213"/>
                </a:lnTo>
                <a:lnTo>
                  <a:pt x="144" y="219"/>
                </a:lnTo>
                <a:lnTo>
                  <a:pt x="142" y="223"/>
                </a:lnTo>
                <a:lnTo>
                  <a:pt x="135" y="230"/>
                </a:lnTo>
                <a:lnTo>
                  <a:pt x="127" y="236"/>
                </a:lnTo>
                <a:lnTo>
                  <a:pt x="119" y="239"/>
                </a:lnTo>
                <a:lnTo>
                  <a:pt x="118" y="239"/>
                </a:lnTo>
                <a:lnTo>
                  <a:pt x="107" y="243"/>
                </a:lnTo>
                <a:lnTo>
                  <a:pt x="96" y="245"/>
                </a:lnTo>
                <a:lnTo>
                  <a:pt x="85" y="247"/>
                </a:lnTo>
                <a:lnTo>
                  <a:pt x="74" y="251"/>
                </a:lnTo>
                <a:lnTo>
                  <a:pt x="66" y="255"/>
                </a:lnTo>
                <a:lnTo>
                  <a:pt x="63" y="258"/>
                </a:lnTo>
                <a:lnTo>
                  <a:pt x="59" y="262"/>
                </a:lnTo>
                <a:lnTo>
                  <a:pt x="57" y="265"/>
                </a:lnTo>
                <a:lnTo>
                  <a:pt x="56" y="269"/>
                </a:lnTo>
                <a:lnTo>
                  <a:pt x="55" y="271"/>
                </a:lnTo>
                <a:lnTo>
                  <a:pt x="55" y="274"/>
                </a:lnTo>
                <a:lnTo>
                  <a:pt x="54" y="279"/>
                </a:lnTo>
                <a:lnTo>
                  <a:pt x="53" y="283"/>
                </a:lnTo>
                <a:lnTo>
                  <a:pt x="55" y="283"/>
                </a:lnTo>
                <a:lnTo>
                  <a:pt x="57" y="284"/>
                </a:lnTo>
                <a:lnTo>
                  <a:pt x="58" y="284"/>
                </a:lnTo>
                <a:lnTo>
                  <a:pt x="60" y="284"/>
                </a:lnTo>
                <a:lnTo>
                  <a:pt x="63" y="286"/>
                </a:lnTo>
                <a:lnTo>
                  <a:pt x="65" y="284"/>
                </a:lnTo>
                <a:lnTo>
                  <a:pt x="67" y="284"/>
                </a:lnTo>
                <a:lnTo>
                  <a:pt x="79" y="281"/>
                </a:lnTo>
                <a:lnTo>
                  <a:pt x="91" y="277"/>
                </a:lnTo>
                <a:lnTo>
                  <a:pt x="105" y="274"/>
                </a:lnTo>
                <a:lnTo>
                  <a:pt x="116" y="277"/>
                </a:lnTo>
                <a:lnTo>
                  <a:pt x="129" y="280"/>
                </a:lnTo>
                <a:lnTo>
                  <a:pt x="118" y="288"/>
                </a:lnTo>
                <a:lnTo>
                  <a:pt x="108" y="297"/>
                </a:lnTo>
                <a:lnTo>
                  <a:pt x="84" y="312"/>
                </a:lnTo>
                <a:lnTo>
                  <a:pt x="72" y="316"/>
                </a:lnTo>
                <a:lnTo>
                  <a:pt x="63" y="318"/>
                </a:lnTo>
                <a:lnTo>
                  <a:pt x="56" y="319"/>
                </a:lnTo>
                <a:lnTo>
                  <a:pt x="50" y="322"/>
                </a:lnTo>
                <a:lnTo>
                  <a:pt x="44" y="326"/>
                </a:lnTo>
                <a:lnTo>
                  <a:pt x="38" y="335"/>
                </a:lnTo>
                <a:lnTo>
                  <a:pt x="34" y="344"/>
                </a:lnTo>
                <a:lnTo>
                  <a:pt x="31" y="348"/>
                </a:lnTo>
                <a:lnTo>
                  <a:pt x="23" y="365"/>
                </a:lnTo>
                <a:lnTo>
                  <a:pt x="16" y="383"/>
                </a:lnTo>
                <a:lnTo>
                  <a:pt x="11" y="401"/>
                </a:lnTo>
                <a:lnTo>
                  <a:pt x="3" y="427"/>
                </a:lnTo>
                <a:lnTo>
                  <a:pt x="1" y="427"/>
                </a:lnTo>
                <a:lnTo>
                  <a:pt x="0" y="412"/>
                </a:lnTo>
                <a:lnTo>
                  <a:pt x="2" y="399"/>
                </a:lnTo>
                <a:lnTo>
                  <a:pt x="7" y="385"/>
                </a:lnTo>
                <a:lnTo>
                  <a:pt x="11" y="371"/>
                </a:lnTo>
                <a:lnTo>
                  <a:pt x="14" y="352"/>
                </a:lnTo>
                <a:lnTo>
                  <a:pt x="15" y="345"/>
                </a:lnTo>
                <a:lnTo>
                  <a:pt x="16" y="338"/>
                </a:lnTo>
                <a:lnTo>
                  <a:pt x="17" y="330"/>
                </a:lnTo>
                <a:lnTo>
                  <a:pt x="19" y="321"/>
                </a:lnTo>
                <a:lnTo>
                  <a:pt x="17" y="312"/>
                </a:lnTo>
                <a:lnTo>
                  <a:pt x="15" y="304"/>
                </a:lnTo>
                <a:lnTo>
                  <a:pt x="13" y="301"/>
                </a:lnTo>
                <a:lnTo>
                  <a:pt x="11" y="299"/>
                </a:lnTo>
                <a:lnTo>
                  <a:pt x="9" y="296"/>
                </a:lnTo>
                <a:lnTo>
                  <a:pt x="7" y="293"/>
                </a:lnTo>
                <a:lnTo>
                  <a:pt x="6" y="290"/>
                </a:lnTo>
                <a:lnTo>
                  <a:pt x="6" y="288"/>
                </a:lnTo>
                <a:lnTo>
                  <a:pt x="5" y="284"/>
                </a:lnTo>
                <a:lnTo>
                  <a:pt x="6" y="281"/>
                </a:lnTo>
                <a:lnTo>
                  <a:pt x="6" y="277"/>
                </a:lnTo>
                <a:lnTo>
                  <a:pt x="6" y="274"/>
                </a:lnTo>
                <a:lnTo>
                  <a:pt x="12" y="279"/>
                </a:lnTo>
                <a:lnTo>
                  <a:pt x="16" y="281"/>
                </a:lnTo>
                <a:lnTo>
                  <a:pt x="21" y="284"/>
                </a:lnTo>
                <a:lnTo>
                  <a:pt x="23" y="287"/>
                </a:lnTo>
                <a:lnTo>
                  <a:pt x="25" y="290"/>
                </a:lnTo>
                <a:lnTo>
                  <a:pt x="28" y="292"/>
                </a:lnTo>
                <a:lnTo>
                  <a:pt x="25" y="279"/>
                </a:lnTo>
                <a:lnTo>
                  <a:pt x="21" y="265"/>
                </a:lnTo>
                <a:lnTo>
                  <a:pt x="16" y="253"/>
                </a:lnTo>
                <a:lnTo>
                  <a:pt x="13" y="238"/>
                </a:lnTo>
                <a:lnTo>
                  <a:pt x="12" y="226"/>
                </a:lnTo>
                <a:lnTo>
                  <a:pt x="12" y="209"/>
                </a:lnTo>
                <a:lnTo>
                  <a:pt x="14" y="192"/>
                </a:lnTo>
                <a:lnTo>
                  <a:pt x="15" y="185"/>
                </a:lnTo>
                <a:lnTo>
                  <a:pt x="15" y="177"/>
                </a:lnTo>
                <a:lnTo>
                  <a:pt x="15" y="175"/>
                </a:lnTo>
                <a:lnTo>
                  <a:pt x="16" y="173"/>
                </a:lnTo>
                <a:lnTo>
                  <a:pt x="17" y="170"/>
                </a:lnTo>
                <a:lnTo>
                  <a:pt x="19" y="169"/>
                </a:lnTo>
                <a:lnTo>
                  <a:pt x="21" y="173"/>
                </a:lnTo>
                <a:lnTo>
                  <a:pt x="22" y="176"/>
                </a:lnTo>
                <a:lnTo>
                  <a:pt x="22" y="179"/>
                </a:lnTo>
                <a:lnTo>
                  <a:pt x="24" y="183"/>
                </a:lnTo>
                <a:lnTo>
                  <a:pt x="26" y="186"/>
                </a:lnTo>
                <a:lnTo>
                  <a:pt x="28" y="190"/>
                </a:lnTo>
                <a:lnTo>
                  <a:pt x="31" y="196"/>
                </a:lnTo>
                <a:lnTo>
                  <a:pt x="35" y="202"/>
                </a:lnTo>
                <a:lnTo>
                  <a:pt x="33" y="190"/>
                </a:lnTo>
                <a:lnTo>
                  <a:pt x="30" y="178"/>
                </a:lnTo>
                <a:lnTo>
                  <a:pt x="29" y="166"/>
                </a:lnTo>
                <a:lnTo>
                  <a:pt x="29" y="166"/>
                </a:lnTo>
                <a:lnTo>
                  <a:pt x="31" y="131"/>
                </a:lnTo>
                <a:lnTo>
                  <a:pt x="33" y="122"/>
                </a:lnTo>
                <a:lnTo>
                  <a:pt x="35" y="112"/>
                </a:lnTo>
                <a:lnTo>
                  <a:pt x="38" y="104"/>
                </a:lnTo>
                <a:lnTo>
                  <a:pt x="37" y="106"/>
                </a:lnTo>
                <a:lnTo>
                  <a:pt x="37" y="108"/>
                </a:lnTo>
                <a:lnTo>
                  <a:pt x="38" y="110"/>
                </a:lnTo>
                <a:lnTo>
                  <a:pt x="38" y="114"/>
                </a:lnTo>
                <a:lnTo>
                  <a:pt x="39" y="116"/>
                </a:lnTo>
                <a:lnTo>
                  <a:pt x="40" y="118"/>
                </a:lnTo>
                <a:lnTo>
                  <a:pt x="43" y="124"/>
                </a:lnTo>
                <a:lnTo>
                  <a:pt x="47" y="130"/>
                </a:lnTo>
                <a:lnTo>
                  <a:pt x="51" y="135"/>
                </a:lnTo>
                <a:lnTo>
                  <a:pt x="56" y="143"/>
                </a:lnTo>
                <a:lnTo>
                  <a:pt x="56" y="141"/>
                </a:lnTo>
                <a:lnTo>
                  <a:pt x="57" y="126"/>
                </a:lnTo>
                <a:lnTo>
                  <a:pt x="59" y="110"/>
                </a:lnTo>
                <a:lnTo>
                  <a:pt x="62" y="98"/>
                </a:lnTo>
                <a:lnTo>
                  <a:pt x="63" y="94"/>
                </a:lnTo>
                <a:lnTo>
                  <a:pt x="64" y="88"/>
                </a:lnTo>
                <a:lnTo>
                  <a:pt x="65" y="82"/>
                </a:lnTo>
                <a:lnTo>
                  <a:pt x="67" y="70"/>
                </a:lnTo>
                <a:lnTo>
                  <a:pt x="69" y="56"/>
                </a:lnTo>
                <a:lnTo>
                  <a:pt x="69" y="43"/>
                </a:lnTo>
                <a:lnTo>
                  <a:pt x="69" y="35"/>
                </a:lnTo>
                <a:lnTo>
                  <a:pt x="66" y="26"/>
                </a:lnTo>
                <a:lnTo>
                  <a:pt x="62" y="19"/>
                </a:lnTo>
                <a:lnTo>
                  <a:pt x="68" y="26"/>
                </a:lnTo>
                <a:lnTo>
                  <a:pt x="73" y="34"/>
                </a:lnTo>
                <a:lnTo>
                  <a:pt x="78" y="42"/>
                </a:lnTo>
                <a:lnTo>
                  <a:pt x="86" y="54"/>
                </a:lnTo>
                <a:lnTo>
                  <a:pt x="93" y="68"/>
                </a:lnTo>
                <a:lnTo>
                  <a:pt x="96" y="83"/>
                </a:lnTo>
                <a:lnTo>
                  <a:pt x="102" y="65"/>
                </a:lnTo>
                <a:lnTo>
                  <a:pt x="111" y="51"/>
                </a:lnTo>
                <a:lnTo>
                  <a:pt x="122" y="37"/>
                </a:lnTo>
                <a:lnTo>
                  <a:pt x="134" y="25"/>
                </a:lnTo>
                <a:lnTo>
                  <a:pt x="141" y="16"/>
                </a:lnTo>
                <a:lnTo>
                  <a:pt x="145" y="10"/>
                </a:lnTo>
                <a:lnTo>
                  <a:pt x="148" y="5"/>
                </a:lnTo>
                <a:lnTo>
                  <a:pt x="151" y="0"/>
                </a:lnTo>
                <a:close/>
              </a:path>
            </a:pathLst>
          </a:custGeom>
          <a:grpFill/>
          <a:ln w="0">
            <a:noFill/>
            <a:prstDash val="solid"/>
            <a:round/>
            <a:headEnd/>
            <a:tailEnd/>
          </a:ln>
        </xdr:spPr>
      </xdr:sp>
    </xdr:grpSp>
    <xdr:clientData/>
  </xdr:twoCellAnchor>
  <xdr:twoCellAnchor>
    <xdr:from>
      <xdr:col>27</xdr:col>
      <xdr:colOff>66675</xdr:colOff>
      <xdr:row>0</xdr:row>
      <xdr:rowOff>104775</xdr:rowOff>
    </xdr:from>
    <xdr:to>
      <xdr:col>30</xdr:col>
      <xdr:colOff>823368</xdr:colOff>
      <xdr:row>0</xdr:row>
      <xdr:rowOff>552450</xdr:rowOff>
    </xdr:to>
    <xdr:grpSp>
      <xdr:nvGrpSpPr>
        <xdr:cNvPr id="125" name="Wheat" descr="Image of single wheat stalk with subdued color" title="Page art">
          <a:extLst>
            <a:ext uri="{FF2B5EF4-FFF2-40B4-BE49-F238E27FC236}">
              <a16:creationId xmlns:a16="http://schemas.microsoft.com/office/drawing/2014/main" id="{00000000-0008-0000-0000-00007D000000}"/>
            </a:ext>
          </a:extLst>
        </xdr:cNvPr>
        <xdr:cNvGrpSpPr>
          <a:grpSpLocks noChangeAspect="1"/>
        </xdr:cNvGrpSpPr>
      </xdr:nvGrpSpPr>
      <xdr:grpSpPr bwMode="auto">
        <a:xfrm>
          <a:off x="22778873" y="104775"/>
          <a:ext cx="3252900" cy="447675"/>
          <a:chOff x="1043" y="9"/>
          <a:chExt cx="271" cy="47"/>
        </a:xfrm>
        <a:solidFill>
          <a:schemeClr val="accent2"/>
        </a:solidFill>
      </xdr:grpSpPr>
      <xdr:sp macro="" textlink="">
        <xdr:nvSpPr>
          <xdr:cNvPr id="126" name="Freeform 5">
            <a:extLst>
              <a:ext uri="{FF2B5EF4-FFF2-40B4-BE49-F238E27FC236}">
                <a16:creationId xmlns:a16="http://schemas.microsoft.com/office/drawing/2014/main" id="{00000000-0008-0000-0000-00007E000000}"/>
              </a:ext>
            </a:extLst>
          </xdr:cNvPr>
          <xdr:cNvSpPr>
            <a:spLocks/>
          </xdr:cNvSpPr>
        </xdr:nvSpPr>
        <xdr:spPr bwMode="auto">
          <a:xfrm>
            <a:off x="1145" y="10"/>
            <a:ext cx="46" cy="28"/>
          </a:xfrm>
          <a:custGeom>
            <a:avLst/>
            <a:gdLst>
              <a:gd name="T0" fmla="*/ 597 w 597"/>
              <a:gd name="T1" fmla="*/ 0 h 371"/>
              <a:gd name="T2" fmla="*/ 587 w 597"/>
              <a:gd name="T3" fmla="*/ 43 h 371"/>
              <a:gd name="T4" fmla="*/ 570 w 597"/>
              <a:gd name="T5" fmla="*/ 83 h 371"/>
              <a:gd name="T6" fmla="*/ 547 w 597"/>
              <a:gd name="T7" fmla="*/ 122 h 371"/>
              <a:gd name="T8" fmla="*/ 519 w 597"/>
              <a:gd name="T9" fmla="*/ 158 h 371"/>
              <a:gd name="T10" fmla="*/ 488 w 597"/>
              <a:gd name="T11" fmla="*/ 193 h 371"/>
              <a:gd name="T12" fmla="*/ 453 w 597"/>
              <a:gd name="T13" fmla="*/ 224 h 371"/>
              <a:gd name="T14" fmla="*/ 415 w 597"/>
              <a:gd name="T15" fmla="*/ 252 h 371"/>
              <a:gd name="T16" fmla="*/ 377 w 597"/>
              <a:gd name="T17" fmla="*/ 275 h 371"/>
              <a:gd name="T18" fmla="*/ 337 w 597"/>
              <a:gd name="T19" fmla="*/ 296 h 371"/>
              <a:gd name="T20" fmla="*/ 296 w 597"/>
              <a:gd name="T21" fmla="*/ 312 h 371"/>
              <a:gd name="T22" fmla="*/ 286 w 597"/>
              <a:gd name="T23" fmla="*/ 316 h 371"/>
              <a:gd name="T24" fmla="*/ 235 w 597"/>
              <a:gd name="T25" fmla="*/ 333 h 371"/>
              <a:gd name="T26" fmla="*/ 185 w 597"/>
              <a:gd name="T27" fmla="*/ 349 h 371"/>
              <a:gd name="T28" fmla="*/ 129 w 597"/>
              <a:gd name="T29" fmla="*/ 363 h 371"/>
              <a:gd name="T30" fmla="*/ 121 w 597"/>
              <a:gd name="T31" fmla="*/ 366 h 371"/>
              <a:gd name="T32" fmla="*/ 112 w 597"/>
              <a:gd name="T33" fmla="*/ 370 h 371"/>
              <a:gd name="T34" fmla="*/ 103 w 597"/>
              <a:gd name="T35" fmla="*/ 371 h 371"/>
              <a:gd name="T36" fmla="*/ 94 w 597"/>
              <a:gd name="T37" fmla="*/ 371 h 371"/>
              <a:gd name="T38" fmla="*/ 83 w 597"/>
              <a:gd name="T39" fmla="*/ 367 h 371"/>
              <a:gd name="T40" fmla="*/ 72 w 597"/>
              <a:gd name="T41" fmla="*/ 365 h 371"/>
              <a:gd name="T42" fmla="*/ 76 w 597"/>
              <a:gd name="T43" fmla="*/ 364 h 371"/>
              <a:gd name="T44" fmla="*/ 81 w 597"/>
              <a:gd name="T45" fmla="*/ 363 h 371"/>
              <a:gd name="T46" fmla="*/ 87 w 597"/>
              <a:gd name="T47" fmla="*/ 360 h 371"/>
              <a:gd name="T48" fmla="*/ 92 w 597"/>
              <a:gd name="T49" fmla="*/ 358 h 371"/>
              <a:gd name="T50" fmla="*/ 96 w 597"/>
              <a:gd name="T51" fmla="*/ 357 h 371"/>
              <a:gd name="T52" fmla="*/ 133 w 597"/>
              <a:gd name="T53" fmla="*/ 343 h 371"/>
              <a:gd name="T54" fmla="*/ 169 w 597"/>
              <a:gd name="T55" fmla="*/ 326 h 371"/>
              <a:gd name="T56" fmla="*/ 153 w 597"/>
              <a:gd name="T57" fmla="*/ 332 h 371"/>
              <a:gd name="T58" fmla="*/ 136 w 597"/>
              <a:gd name="T59" fmla="*/ 336 h 371"/>
              <a:gd name="T60" fmla="*/ 118 w 597"/>
              <a:gd name="T61" fmla="*/ 341 h 371"/>
              <a:gd name="T62" fmla="*/ 102 w 597"/>
              <a:gd name="T63" fmla="*/ 347 h 371"/>
              <a:gd name="T64" fmla="*/ 86 w 597"/>
              <a:gd name="T65" fmla="*/ 353 h 371"/>
              <a:gd name="T66" fmla="*/ 70 w 597"/>
              <a:gd name="T67" fmla="*/ 359 h 371"/>
              <a:gd name="T68" fmla="*/ 52 w 597"/>
              <a:gd name="T69" fmla="*/ 360 h 371"/>
              <a:gd name="T70" fmla="*/ 35 w 597"/>
              <a:gd name="T71" fmla="*/ 360 h 371"/>
              <a:gd name="T72" fmla="*/ 18 w 597"/>
              <a:gd name="T73" fmla="*/ 358 h 371"/>
              <a:gd name="T74" fmla="*/ 0 w 597"/>
              <a:gd name="T75" fmla="*/ 357 h 371"/>
              <a:gd name="T76" fmla="*/ 12 w 597"/>
              <a:gd name="T77" fmla="*/ 355 h 371"/>
              <a:gd name="T78" fmla="*/ 25 w 597"/>
              <a:gd name="T79" fmla="*/ 351 h 371"/>
              <a:gd name="T80" fmla="*/ 48 w 597"/>
              <a:gd name="T81" fmla="*/ 346 h 371"/>
              <a:gd name="T82" fmla="*/ 106 w 597"/>
              <a:gd name="T83" fmla="*/ 332 h 371"/>
              <a:gd name="T84" fmla="*/ 161 w 597"/>
              <a:gd name="T85" fmla="*/ 315 h 371"/>
              <a:gd name="T86" fmla="*/ 216 w 597"/>
              <a:gd name="T87" fmla="*/ 296 h 371"/>
              <a:gd name="T88" fmla="*/ 245 w 597"/>
              <a:gd name="T89" fmla="*/ 285 h 371"/>
              <a:gd name="T90" fmla="*/ 276 w 597"/>
              <a:gd name="T91" fmla="*/ 272 h 371"/>
              <a:gd name="T92" fmla="*/ 310 w 597"/>
              <a:gd name="T93" fmla="*/ 257 h 371"/>
              <a:gd name="T94" fmla="*/ 346 w 597"/>
              <a:gd name="T95" fmla="*/ 239 h 371"/>
              <a:gd name="T96" fmla="*/ 381 w 597"/>
              <a:gd name="T97" fmla="*/ 218 h 371"/>
              <a:gd name="T98" fmla="*/ 418 w 597"/>
              <a:gd name="T99" fmla="*/ 196 h 371"/>
              <a:gd name="T100" fmla="*/ 453 w 597"/>
              <a:gd name="T101" fmla="*/ 170 h 371"/>
              <a:gd name="T102" fmla="*/ 486 w 597"/>
              <a:gd name="T103" fmla="*/ 142 h 371"/>
              <a:gd name="T104" fmla="*/ 518 w 597"/>
              <a:gd name="T105" fmla="*/ 111 h 371"/>
              <a:gd name="T106" fmla="*/ 548 w 597"/>
              <a:gd name="T107" fmla="*/ 77 h 371"/>
              <a:gd name="T108" fmla="*/ 575 w 597"/>
              <a:gd name="T109" fmla="*/ 40 h 371"/>
              <a:gd name="T110" fmla="*/ 597 w 597"/>
              <a:gd name="T111" fmla="*/ 0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7" h="371">
                <a:moveTo>
                  <a:pt x="597" y="0"/>
                </a:moveTo>
                <a:lnTo>
                  <a:pt x="587" y="43"/>
                </a:lnTo>
                <a:lnTo>
                  <a:pt x="570" y="83"/>
                </a:lnTo>
                <a:lnTo>
                  <a:pt x="547" y="122"/>
                </a:lnTo>
                <a:lnTo>
                  <a:pt x="519" y="158"/>
                </a:lnTo>
                <a:lnTo>
                  <a:pt x="488" y="193"/>
                </a:lnTo>
                <a:lnTo>
                  <a:pt x="453" y="224"/>
                </a:lnTo>
                <a:lnTo>
                  <a:pt x="415" y="252"/>
                </a:lnTo>
                <a:lnTo>
                  <a:pt x="377" y="275"/>
                </a:lnTo>
                <a:lnTo>
                  <a:pt x="337" y="296"/>
                </a:lnTo>
                <a:lnTo>
                  <a:pt x="296" y="312"/>
                </a:lnTo>
                <a:lnTo>
                  <a:pt x="286" y="316"/>
                </a:lnTo>
                <a:lnTo>
                  <a:pt x="235" y="333"/>
                </a:lnTo>
                <a:lnTo>
                  <a:pt x="185" y="349"/>
                </a:lnTo>
                <a:lnTo>
                  <a:pt x="129" y="363"/>
                </a:lnTo>
                <a:lnTo>
                  <a:pt x="121" y="366"/>
                </a:lnTo>
                <a:lnTo>
                  <a:pt x="112" y="370"/>
                </a:lnTo>
                <a:lnTo>
                  <a:pt x="103" y="371"/>
                </a:lnTo>
                <a:lnTo>
                  <a:pt x="94" y="371"/>
                </a:lnTo>
                <a:lnTo>
                  <a:pt x="83" y="367"/>
                </a:lnTo>
                <a:lnTo>
                  <a:pt x="72" y="365"/>
                </a:lnTo>
                <a:lnTo>
                  <a:pt x="76" y="364"/>
                </a:lnTo>
                <a:lnTo>
                  <a:pt x="81" y="363"/>
                </a:lnTo>
                <a:lnTo>
                  <a:pt x="87" y="360"/>
                </a:lnTo>
                <a:lnTo>
                  <a:pt x="92" y="358"/>
                </a:lnTo>
                <a:lnTo>
                  <a:pt x="96" y="357"/>
                </a:lnTo>
                <a:lnTo>
                  <a:pt x="133" y="343"/>
                </a:lnTo>
                <a:lnTo>
                  <a:pt x="169" y="326"/>
                </a:lnTo>
                <a:lnTo>
                  <a:pt x="153" y="332"/>
                </a:lnTo>
                <a:lnTo>
                  <a:pt x="136" y="336"/>
                </a:lnTo>
                <a:lnTo>
                  <a:pt x="118" y="341"/>
                </a:lnTo>
                <a:lnTo>
                  <a:pt x="102" y="347"/>
                </a:lnTo>
                <a:lnTo>
                  <a:pt x="86" y="353"/>
                </a:lnTo>
                <a:lnTo>
                  <a:pt x="70" y="359"/>
                </a:lnTo>
                <a:lnTo>
                  <a:pt x="52" y="360"/>
                </a:lnTo>
                <a:lnTo>
                  <a:pt x="35" y="360"/>
                </a:lnTo>
                <a:lnTo>
                  <a:pt x="18" y="358"/>
                </a:lnTo>
                <a:lnTo>
                  <a:pt x="0" y="357"/>
                </a:lnTo>
                <a:lnTo>
                  <a:pt x="12" y="355"/>
                </a:lnTo>
                <a:lnTo>
                  <a:pt x="25" y="351"/>
                </a:lnTo>
                <a:lnTo>
                  <a:pt x="48" y="346"/>
                </a:lnTo>
                <a:lnTo>
                  <a:pt x="106" y="332"/>
                </a:lnTo>
                <a:lnTo>
                  <a:pt x="161" y="315"/>
                </a:lnTo>
                <a:lnTo>
                  <a:pt x="216" y="296"/>
                </a:lnTo>
                <a:lnTo>
                  <a:pt x="245" y="285"/>
                </a:lnTo>
                <a:lnTo>
                  <a:pt x="276" y="272"/>
                </a:lnTo>
                <a:lnTo>
                  <a:pt x="310" y="257"/>
                </a:lnTo>
                <a:lnTo>
                  <a:pt x="346" y="239"/>
                </a:lnTo>
                <a:lnTo>
                  <a:pt x="381" y="218"/>
                </a:lnTo>
                <a:lnTo>
                  <a:pt x="418" y="196"/>
                </a:lnTo>
                <a:lnTo>
                  <a:pt x="453" y="170"/>
                </a:lnTo>
                <a:lnTo>
                  <a:pt x="486" y="142"/>
                </a:lnTo>
                <a:lnTo>
                  <a:pt x="518" y="111"/>
                </a:lnTo>
                <a:lnTo>
                  <a:pt x="548" y="77"/>
                </a:lnTo>
                <a:lnTo>
                  <a:pt x="575" y="40"/>
                </a:lnTo>
                <a:lnTo>
                  <a:pt x="597" y="0"/>
                </a:lnTo>
                <a:close/>
              </a:path>
            </a:pathLst>
          </a:custGeom>
          <a:grpFill/>
          <a:ln w="0">
            <a:noFill/>
            <a:prstDash val="solid"/>
            <a:round/>
            <a:headEnd/>
            <a:tailEnd/>
          </a:ln>
        </xdr:spPr>
      </xdr:sp>
      <xdr:sp macro="" textlink="">
        <xdr:nvSpPr>
          <xdr:cNvPr id="127" name="Freeform 6">
            <a:extLst>
              <a:ext uri="{FF2B5EF4-FFF2-40B4-BE49-F238E27FC236}">
                <a16:creationId xmlns:a16="http://schemas.microsoft.com/office/drawing/2014/main" id="{00000000-0008-0000-0000-00007F00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28" name="Freeform 7">
            <a:extLst>
              <a:ext uri="{FF2B5EF4-FFF2-40B4-BE49-F238E27FC236}">
                <a16:creationId xmlns:a16="http://schemas.microsoft.com/office/drawing/2014/main" id="{00000000-0008-0000-0000-00008000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29" name="Freeform 8">
            <a:extLst>
              <a:ext uri="{FF2B5EF4-FFF2-40B4-BE49-F238E27FC236}">
                <a16:creationId xmlns:a16="http://schemas.microsoft.com/office/drawing/2014/main" id="{00000000-0008-0000-0000-000081000000}"/>
              </a:ext>
            </a:extLst>
          </xdr:cNvPr>
          <xdr:cNvSpPr>
            <a:spLocks/>
          </xdr:cNvSpPr>
        </xdr:nvSpPr>
        <xdr:spPr bwMode="auto">
          <a:xfrm>
            <a:off x="1285" y="41"/>
            <a:ext cx="11" cy="5"/>
          </a:xfrm>
          <a:custGeom>
            <a:avLst/>
            <a:gdLst>
              <a:gd name="T0" fmla="*/ 148 w 148"/>
              <a:gd name="T1" fmla="*/ 0 h 54"/>
              <a:gd name="T2" fmla="*/ 140 w 148"/>
              <a:gd name="T3" fmla="*/ 5 h 54"/>
              <a:gd name="T4" fmla="*/ 132 w 148"/>
              <a:gd name="T5" fmla="*/ 11 h 54"/>
              <a:gd name="T6" fmla="*/ 123 w 148"/>
              <a:gd name="T7" fmla="*/ 18 h 54"/>
              <a:gd name="T8" fmla="*/ 117 w 148"/>
              <a:gd name="T9" fmla="*/ 24 h 54"/>
              <a:gd name="T10" fmla="*/ 93 w 148"/>
              <a:gd name="T11" fmla="*/ 36 h 54"/>
              <a:gd name="T12" fmla="*/ 72 w 148"/>
              <a:gd name="T13" fmla="*/ 44 h 54"/>
              <a:gd name="T14" fmla="*/ 49 w 148"/>
              <a:gd name="T15" fmla="*/ 51 h 54"/>
              <a:gd name="T16" fmla="*/ 26 w 148"/>
              <a:gd name="T17" fmla="*/ 54 h 54"/>
              <a:gd name="T18" fmla="*/ 18 w 148"/>
              <a:gd name="T19" fmla="*/ 54 h 54"/>
              <a:gd name="T20" fmla="*/ 9 w 148"/>
              <a:gd name="T21" fmla="*/ 52 h 54"/>
              <a:gd name="T22" fmla="*/ 3 w 148"/>
              <a:gd name="T23" fmla="*/ 48 h 54"/>
              <a:gd name="T24" fmla="*/ 0 w 148"/>
              <a:gd name="T25" fmla="*/ 43 h 54"/>
              <a:gd name="T26" fmla="*/ 0 w 148"/>
              <a:gd name="T27" fmla="*/ 36 h 54"/>
              <a:gd name="T28" fmla="*/ 2 w 148"/>
              <a:gd name="T29" fmla="*/ 31 h 54"/>
              <a:gd name="T30" fmla="*/ 8 w 148"/>
              <a:gd name="T31" fmla="*/ 24 h 54"/>
              <a:gd name="T32" fmla="*/ 16 w 148"/>
              <a:gd name="T33" fmla="*/ 17 h 54"/>
              <a:gd name="T34" fmla="*/ 23 w 148"/>
              <a:gd name="T35" fmla="*/ 13 h 54"/>
              <a:gd name="T36" fmla="*/ 39 w 148"/>
              <a:gd name="T37" fmla="*/ 9 h 54"/>
              <a:gd name="T38" fmla="*/ 58 w 148"/>
              <a:gd name="T39" fmla="*/ 7 h 54"/>
              <a:gd name="T40" fmla="*/ 76 w 148"/>
              <a:gd name="T41" fmla="*/ 7 h 54"/>
              <a:gd name="T42" fmla="*/ 92 w 148"/>
              <a:gd name="T43" fmla="*/ 6 h 54"/>
              <a:gd name="T44" fmla="*/ 121 w 148"/>
              <a:gd name="T45" fmla="*/ 5 h 54"/>
              <a:gd name="T46" fmla="*/ 148 w 148"/>
              <a:gd name="T4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8" h="54">
                <a:moveTo>
                  <a:pt x="148" y="0"/>
                </a:moveTo>
                <a:lnTo>
                  <a:pt x="140" y="5"/>
                </a:lnTo>
                <a:lnTo>
                  <a:pt x="132" y="11"/>
                </a:lnTo>
                <a:lnTo>
                  <a:pt x="123" y="18"/>
                </a:lnTo>
                <a:lnTo>
                  <a:pt x="117" y="24"/>
                </a:lnTo>
                <a:lnTo>
                  <a:pt x="93" y="36"/>
                </a:lnTo>
                <a:lnTo>
                  <a:pt x="72" y="44"/>
                </a:lnTo>
                <a:lnTo>
                  <a:pt x="49" y="51"/>
                </a:lnTo>
                <a:lnTo>
                  <a:pt x="26" y="54"/>
                </a:lnTo>
                <a:lnTo>
                  <a:pt x="18" y="54"/>
                </a:lnTo>
                <a:lnTo>
                  <a:pt x="9" y="52"/>
                </a:lnTo>
                <a:lnTo>
                  <a:pt x="3" y="48"/>
                </a:lnTo>
                <a:lnTo>
                  <a:pt x="0" y="43"/>
                </a:lnTo>
                <a:lnTo>
                  <a:pt x="0" y="36"/>
                </a:lnTo>
                <a:lnTo>
                  <a:pt x="2" y="31"/>
                </a:lnTo>
                <a:lnTo>
                  <a:pt x="8" y="24"/>
                </a:lnTo>
                <a:lnTo>
                  <a:pt x="16" y="17"/>
                </a:lnTo>
                <a:lnTo>
                  <a:pt x="23" y="13"/>
                </a:lnTo>
                <a:lnTo>
                  <a:pt x="39" y="9"/>
                </a:lnTo>
                <a:lnTo>
                  <a:pt x="58" y="7"/>
                </a:lnTo>
                <a:lnTo>
                  <a:pt x="76" y="7"/>
                </a:lnTo>
                <a:lnTo>
                  <a:pt x="92" y="6"/>
                </a:lnTo>
                <a:lnTo>
                  <a:pt x="121" y="5"/>
                </a:lnTo>
                <a:lnTo>
                  <a:pt x="148" y="0"/>
                </a:lnTo>
                <a:close/>
              </a:path>
            </a:pathLst>
          </a:custGeom>
          <a:grpFill/>
          <a:ln w="0">
            <a:noFill/>
            <a:prstDash val="solid"/>
            <a:round/>
            <a:headEnd/>
            <a:tailEnd/>
          </a:ln>
        </xdr:spPr>
      </xdr:sp>
      <xdr:sp macro="" textlink="">
        <xdr:nvSpPr>
          <xdr:cNvPr id="130" name="Freeform 9">
            <a:extLst>
              <a:ext uri="{FF2B5EF4-FFF2-40B4-BE49-F238E27FC236}">
                <a16:creationId xmlns:a16="http://schemas.microsoft.com/office/drawing/2014/main" id="{00000000-0008-0000-0000-000082000000}"/>
              </a:ext>
            </a:extLst>
          </xdr:cNvPr>
          <xdr:cNvSpPr>
            <a:spLocks/>
          </xdr:cNvSpPr>
        </xdr:nvSpPr>
        <xdr:spPr bwMode="auto">
          <a:xfrm>
            <a:off x="1277" y="42"/>
            <a:ext cx="10" cy="7"/>
          </a:xfrm>
          <a:custGeom>
            <a:avLst/>
            <a:gdLst>
              <a:gd name="T0" fmla="*/ 14 w 129"/>
              <a:gd name="T1" fmla="*/ 0 h 93"/>
              <a:gd name="T2" fmla="*/ 24 w 129"/>
              <a:gd name="T3" fmla="*/ 0 h 93"/>
              <a:gd name="T4" fmla="*/ 32 w 129"/>
              <a:gd name="T5" fmla="*/ 2 h 93"/>
              <a:gd name="T6" fmla="*/ 41 w 129"/>
              <a:gd name="T7" fmla="*/ 5 h 93"/>
              <a:gd name="T8" fmla="*/ 55 w 129"/>
              <a:gd name="T9" fmla="*/ 16 h 93"/>
              <a:gd name="T10" fmla="*/ 66 w 129"/>
              <a:gd name="T11" fmla="*/ 28 h 93"/>
              <a:gd name="T12" fmla="*/ 78 w 129"/>
              <a:gd name="T13" fmla="*/ 42 h 93"/>
              <a:gd name="T14" fmla="*/ 89 w 129"/>
              <a:gd name="T15" fmla="*/ 53 h 93"/>
              <a:gd name="T16" fmla="*/ 108 w 129"/>
              <a:gd name="T17" fmla="*/ 75 h 93"/>
              <a:gd name="T18" fmla="*/ 129 w 129"/>
              <a:gd name="T19" fmla="*/ 93 h 93"/>
              <a:gd name="T20" fmla="*/ 120 w 129"/>
              <a:gd name="T21" fmla="*/ 90 h 93"/>
              <a:gd name="T22" fmla="*/ 109 w 129"/>
              <a:gd name="T23" fmla="*/ 87 h 93"/>
              <a:gd name="T24" fmla="*/ 99 w 129"/>
              <a:gd name="T25" fmla="*/ 86 h 93"/>
              <a:gd name="T26" fmla="*/ 90 w 129"/>
              <a:gd name="T27" fmla="*/ 83 h 93"/>
              <a:gd name="T28" fmla="*/ 78 w 129"/>
              <a:gd name="T29" fmla="*/ 79 h 93"/>
              <a:gd name="T30" fmla="*/ 66 w 129"/>
              <a:gd name="T31" fmla="*/ 73 h 93"/>
              <a:gd name="T32" fmla="*/ 46 w 129"/>
              <a:gd name="T33" fmla="*/ 62 h 93"/>
              <a:gd name="T34" fmla="*/ 27 w 129"/>
              <a:gd name="T35" fmla="*/ 48 h 93"/>
              <a:gd name="T36" fmla="*/ 10 w 129"/>
              <a:gd name="T37" fmla="*/ 32 h 93"/>
              <a:gd name="T38" fmla="*/ 5 w 129"/>
              <a:gd name="T39" fmla="*/ 25 h 93"/>
              <a:gd name="T40" fmla="*/ 1 w 129"/>
              <a:gd name="T41" fmla="*/ 19 h 93"/>
              <a:gd name="T42" fmla="*/ 0 w 129"/>
              <a:gd name="T43" fmla="*/ 12 h 93"/>
              <a:gd name="T44" fmla="*/ 2 w 129"/>
              <a:gd name="T45" fmla="*/ 5 h 93"/>
              <a:gd name="T46" fmla="*/ 9 w 129"/>
              <a:gd name="T47" fmla="*/ 1 h 93"/>
              <a:gd name="T48" fmla="*/ 14 w 129"/>
              <a:gd name="T49"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9" h="93">
                <a:moveTo>
                  <a:pt x="14" y="0"/>
                </a:moveTo>
                <a:lnTo>
                  <a:pt x="24" y="0"/>
                </a:lnTo>
                <a:lnTo>
                  <a:pt x="32" y="2"/>
                </a:lnTo>
                <a:lnTo>
                  <a:pt x="41" y="5"/>
                </a:lnTo>
                <a:lnTo>
                  <a:pt x="55" y="16"/>
                </a:lnTo>
                <a:lnTo>
                  <a:pt x="66" y="28"/>
                </a:lnTo>
                <a:lnTo>
                  <a:pt x="78" y="42"/>
                </a:lnTo>
                <a:lnTo>
                  <a:pt x="89" y="53"/>
                </a:lnTo>
                <a:lnTo>
                  <a:pt x="108" y="75"/>
                </a:lnTo>
                <a:lnTo>
                  <a:pt x="129" y="93"/>
                </a:lnTo>
                <a:lnTo>
                  <a:pt x="120" y="90"/>
                </a:lnTo>
                <a:lnTo>
                  <a:pt x="109" y="87"/>
                </a:lnTo>
                <a:lnTo>
                  <a:pt x="99" y="86"/>
                </a:lnTo>
                <a:lnTo>
                  <a:pt x="90" y="83"/>
                </a:lnTo>
                <a:lnTo>
                  <a:pt x="78" y="79"/>
                </a:lnTo>
                <a:lnTo>
                  <a:pt x="66" y="73"/>
                </a:lnTo>
                <a:lnTo>
                  <a:pt x="46" y="62"/>
                </a:lnTo>
                <a:lnTo>
                  <a:pt x="27" y="48"/>
                </a:lnTo>
                <a:lnTo>
                  <a:pt x="10" y="32"/>
                </a:lnTo>
                <a:lnTo>
                  <a:pt x="5" y="25"/>
                </a:lnTo>
                <a:lnTo>
                  <a:pt x="1" y="19"/>
                </a:lnTo>
                <a:lnTo>
                  <a:pt x="0" y="12"/>
                </a:lnTo>
                <a:lnTo>
                  <a:pt x="2" y="5"/>
                </a:lnTo>
                <a:lnTo>
                  <a:pt x="9" y="1"/>
                </a:lnTo>
                <a:lnTo>
                  <a:pt x="14" y="0"/>
                </a:lnTo>
                <a:close/>
              </a:path>
            </a:pathLst>
          </a:custGeom>
          <a:grpFill/>
          <a:ln w="0">
            <a:noFill/>
            <a:prstDash val="solid"/>
            <a:round/>
            <a:headEnd/>
            <a:tailEnd/>
          </a:ln>
        </xdr:spPr>
      </xdr:sp>
      <xdr:sp macro="" textlink="">
        <xdr:nvSpPr>
          <xdr:cNvPr id="131" name="Freeform 10">
            <a:extLst>
              <a:ext uri="{FF2B5EF4-FFF2-40B4-BE49-F238E27FC236}">
                <a16:creationId xmlns:a16="http://schemas.microsoft.com/office/drawing/2014/main" id="{00000000-0008-0000-0000-000083000000}"/>
              </a:ext>
            </a:extLst>
          </xdr:cNvPr>
          <xdr:cNvSpPr>
            <a:spLocks/>
          </xdr:cNvSpPr>
        </xdr:nvSpPr>
        <xdr:spPr bwMode="auto">
          <a:xfrm>
            <a:off x="1280" y="36"/>
            <a:ext cx="10" cy="6"/>
          </a:xfrm>
          <a:custGeom>
            <a:avLst/>
            <a:gdLst>
              <a:gd name="T0" fmla="*/ 137 w 137"/>
              <a:gd name="T1" fmla="*/ 0 h 82"/>
              <a:gd name="T2" fmla="*/ 131 w 137"/>
              <a:gd name="T3" fmla="*/ 5 h 82"/>
              <a:gd name="T4" fmla="*/ 125 w 137"/>
              <a:gd name="T5" fmla="*/ 13 h 82"/>
              <a:gd name="T6" fmla="*/ 118 w 137"/>
              <a:gd name="T7" fmla="*/ 23 h 82"/>
              <a:gd name="T8" fmla="*/ 112 w 137"/>
              <a:gd name="T9" fmla="*/ 30 h 82"/>
              <a:gd name="T10" fmla="*/ 102 w 137"/>
              <a:gd name="T11" fmla="*/ 39 h 82"/>
              <a:gd name="T12" fmla="*/ 92 w 137"/>
              <a:gd name="T13" fmla="*/ 47 h 82"/>
              <a:gd name="T14" fmla="*/ 73 w 137"/>
              <a:gd name="T15" fmla="*/ 61 h 82"/>
              <a:gd name="T16" fmla="*/ 52 w 137"/>
              <a:gd name="T17" fmla="*/ 72 h 82"/>
              <a:gd name="T18" fmla="*/ 30 w 137"/>
              <a:gd name="T19" fmla="*/ 81 h 82"/>
              <a:gd name="T20" fmla="*/ 22 w 137"/>
              <a:gd name="T21" fmla="*/ 82 h 82"/>
              <a:gd name="T22" fmla="*/ 14 w 137"/>
              <a:gd name="T23" fmla="*/ 82 h 82"/>
              <a:gd name="T24" fmla="*/ 7 w 137"/>
              <a:gd name="T25" fmla="*/ 80 h 82"/>
              <a:gd name="T26" fmla="*/ 1 w 137"/>
              <a:gd name="T27" fmla="*/ 76 h 82"/>
              <a:gd name="T28" fmla="*/ 0 w 137"/>
              <a:gd name="T29" fmla="*/ 68 h 82"/>
              <a:gd name="T30" fmla="*/ 1 w 137"/>
              <a:gd name="T31" fmla="*/ 64 h 82"/>
              <a:gd name="T32" fmla="*/ 9 w 137"/>
              <a:gd name="T33" fmla="*/ 51 h 82"/>
              <a:gd name="T34" fmla="*/ 18 w 137"/>
              <a:gd name="T35" fmla="*/ 41 h 82"/>
              <a:gd name="T36" fmla="*/ 33 w 137"/>
              <a:gd name="T37" fmla="*/ 34 h 82"/>
              <a:gd name="T38" fmla="*/ 51 w 137"/>
              <a:gd name="T39" fmla="*/ 27 h 82"/>
              <a:gd name="T40" fmla="*/ 68 w 137"/>
              <a:gd name="T41" fmla="*/ 22 h 82"/>
              <a:gd name="T42" fmla="*/ 85 w 137"/>
              <a:gd name="T43" fmla="*/ 18 h 82"/>
              <a:gd name="T44" fmla="*/ 113 w 137"/>
              <a:gd name="T45" fmla="*/ 10 h 82"/>
              <a:gd name="T46" fmla="*/ 137 w 137"/>
              <a:gd name="T47" fmla="*/ 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7" h="82">
                <a:moveTo>
                  <a:pt x="137" y="0"/>
                </a:moveTo>
                <a:lnTo>
                  <a:pt x="131" y="5"/>
                </a:lnTo>
                <a:lnTo>
                  <a:pt x="125" y="13"/>
                </a:lnTo>
                <a:lnTo>
                  <a:pt x="118" y="23"/>
                </a:lnTo>
                <a:lnTo>
                  <a:pt x="112" y="30"/>
                </a:lnTo>
                <a:lnTo>
                  <a:pt x="102" y="39"/>
                </a:lnTo>
                <a:lnTo>
                  <a:pt x="92" y="47"/>
                </a:lnTo>
                <a:lnTo>
                  <a:pt x="73" y="61"/>
                </a:lnTo>
                <a:lnTo>
                  <a:pt x="52" y="72"/>
                </a:lnTo>
                <a:lnTo>
                  <a:pt x="30" y="81"/>
                </a:lnTo>
                <a:lnTo>
                  <a:pt x="22" y="82"/>
                </a:lnTo>
                <a:lnTo>
                  <a:pt x="14" y="82"/>
                </a:lnTo>
                <a:lnTo>
                  <a:pt x="7" y="80"/>
                </a:lnTo>
                <a:lnTo>
                  <a:pt x="1" y="76"/>
                </a:lnTo>
                <a:lnTo>
                  <a:pt x="0" y="68"/>
                </a:lnTo>
                <a:lnTo>
                  <a:pt x="1" y="64"/>
                </a:lnTo>
                <a:lnTo>
                  <a:pt x="9" y="51"/>
                </a:lnTo>
                <a:lnTo>
                  <a:pt x="18" y="41"/>
                </a:lnTo>
                <a:lnTo>
                  <a:pt x="33" y="34"/>
                </a:lnTo>
                <a:lnTo>
                  <a:pt x="51" y="27"/>
                </a:lnTo>
                <a:lnTo>
                  <a:pt x="68" y="22"/>
                </a:lnTo>
                <a:lnTo>
                  <a:pt x="85" y="18"/>
                </a:lnTo>
                <a:lnTo>
                  <a:pt x="113" y="10"/>
                </a:lnTo>
                <a:lnTo>
                  <a:pt x="137" y="0"/>
                </a:lnTo>
                <a:close/>
              </a:path>
            </a:pathLst>
          </a:custGeom>
          <a:grpFill/>
          <a:ln w="0">
            <a:noFill/>
            <a:prstDash val="solid"/>
            <a:round/>
            <a:headEnd/>
            <a:tailEnd/>
          </a:ln>
        </xdr:spPr>
      </xdr:sp>
      <xdr:sp macro="" textlink="">
        <xdr:nvSpPr>
          <xdr:cNvPr id="132" name="Freeform 11">
            <a:extLst>
              <a:ext uri="{FF2B5EF4-FFF2-40B4-BE49-F238E27FC236}">
                <a16:creationId xmlns:a16="http://schemas.microsoft.com/office/drawing/2014/main" id="{00000000-0008-0000-0000-000084000000}"/>
              </a:ext>
            </a:extLst>
          </xdr:cNvPr>
          <xdr:cNvSpPr>
            <a:spLocks/>
          </xdr:cNvSpPr>
        </xdr:nvSpPr>
        <xdr:spPr bwMode="auto">
          <a:xfrm>
            <a:off x="1255" y="43"/>
            <a:ext cx="11" cy="5"/>
          </a:xfrm>
          <a:custGeom>
            <a:avLst/>
            <a:gdLst>
              <a:gd name="T0" fmla="*/ 29 w 145"/>
              <a:gd name="T1" fmla="*/ 0 h 65"/>
              <a:gd name="T2" fmla="*/ 37 w 145"/>
              <a:gd name="T3" fmla="*/ 2 h 65"/>
              <a:gd name="T4" fmla="*/ 58 w 145"/>
              <a:gd name="T5" fmla="*/ 10 h 65"/>
              <a:gd name="T6" fmla="*/ 78 w 145"/>
              <a:gd name="T7" fmla="*/ 23 h 65"/>
              <a:gd name="T8" fmla="*/ 96 w 145"/>
              <a:gd name="T9" fmla="*/ 36 h 65"/>
              <a:gd name="T10" fmla="*/ 121 w 145"/>
              <a:gd name="T11" fmla="*/ 52 h 65"/>
              <a:gd name="T12" fmla="*/ 145 w 145"/>
              <a:gd name="T13" fmla="*/ 65 h 65"/>
              <a:gd name="T14" fmla="*/ 136 w 145"/>
              <a:gd name="T15" fmla="*/ 63 h 65"/>
              <a:gd name="T16" fmla="*/ 125 w 145"/>
              <a:gd name="T17" fmla="*/ 64 h 65"/>
              <a:gd name="T18" fmla="*/ 113 w 145"/>
              <a:gd name="T19" fmla="*/ 65 h 65"/>
              <a:gd name="T20" fmla="*/ 105 w 145"/>
              <a:gd name="T21" fmla="*/ 65 h 65"/>
              <a:gd name="T22" fmla="*/ 92 w 145"/>
              <a:gd name="T23" fmla="*/ 63 h 65"/>
              <a:gd name="T24" fmla="*/ 79 w 145"/>
              <a:gd name="T25" fmla="*/ 61 h 65"/>
              <a:gd name="T26" fmla="*/ 57 w 145"/>
              <a:gd name="T27" fmla="*/ 54 h 65"/>
              <a:gd name="T28" fmla="*/ 34 w 145"/>
              <a:gd name="T29" fmla="*/ 46 h 65"/>
              <a:gd name="T30" fmla="*/ 14 w 145"/>
              <a:gd name="T31" fmla="*/ 35 h 65"/>
              <a:gd name="T32" fmla="*/ 7 w 145"/>
              <a:gd name="T33" fmla="*/ 30 h 65"/>
              <a:gd name="T34" fmla="*/ 2 w 145"/>
              <a:gd name="T35" fmla="*/ 24 h 65"/>
              <a:gd name="T36" fmla="*/ 0 w 145"/>
              <a:gd name="T37" fmla="*/ 17 h 65"/>
              <a:gd name="T38" fmla="*/ 0 w 145"/>
              <a:gd name="T39" fmla="*/ 10 h 65"/>
              <a:gd name="T40" fmla="*/ 5 w 145"/>
              <a:gd name="T41" fmla="*/ 5 h 65"/>
              <a:gd name="T42" fmla="*/ 9 w 145"/>
              <a:gd name="T43" fmla="*/ 3 h 65"/>
              <a:gd name="T44" fmla="*/ 18 w 145"/>
              <a:gd name="T45" fmla="*/ 1 h 65"/>
              <a:gd name="T46" fmla="*/ 29 w 145"/>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5" h="65">
                <a:moveTo>
                  <a:pt x="29" y="0"/>
                </a:moveTo>
                <a:lnTo>
                  <a:pt x="37" y="2"/>
                </a:lnTo>
                <a:lnTo>
                  <a:pt x="58" y="10"/>
                </a:lnTo>
                <a:lnTo>
                  <a:pt x="78" y="23"/>
                </a:lnTo>
                <a:lnTo>
                  <a:pt x="96" y="36"/>
                </a:lnTo>
                <a:lnTo>
                  <a:pt x="121" y="52"/>
                </a:lnTo>
                <a:lnTo>
                  <a:pt x="145" y="65"/>
                </a:lnTo>
                <a:lnTo>
                  <a:pt x="136" y="63"/>
                </a:lnTo>
                <a:lnTo>
                  <a:pt x="125" y="64"/>
                </a:lnTo>
                <a:lnTo>
                  <a:pt x="113" y="65"/>
                </a:lnTo>
                <a:lnTo>
                  <a:pt x="105" y="65"/>
                </a:lnTo>
                <a:lnTo>
                  <a:pt x="92" y="63"/>
                </a:lnTo>
                <a:lnTo>
                  <a:pt x="79" y="61"/>
                </a:lnTo>
                <a:lnTo>
                  <a:pt x="57" y="54"/>
                </a:lnTo>
                <a:lnTo>
                  <a:pt x="34" y="46"/>
                </a:lnTo>
                <a:lnTo>
                  <a:pt x="14" y="35"/>
                </a:lnTo>
                <a:lnTo>
                  <a:pt x="7" y="30"/>
                </a:lnTo>
                <a:lnTo>
                  <a:pt x="2" y="24"/>
                </a:lnTo>
                <a:lnTo>
                  <a:pt x="0" y="17"/>
                </a:lnTo>
                <a:lnTo>
                  <a:pt x="0" y="10"/>
                </a:lnTo>
                <a:lnTo>
                  <a:pt x="5" y="5"/>
                </a:lnTo>
                <a:lnTo>
                  <a:pt x="9" y="3"/>
                </a:lnTo>
                <a:lnTo>
                  <a:pt x="18" y="1"/>
                </a:lnTo>
                <a:lnTo>
                  <a:pt x="29" y="0"/>
                </a:lnTo>
                <a:close/>
              </a:path>
            </a:pathLst>
          </a:custGeom>
          <a:grpFill/>
          <a:ln w="0">
            <a:noFill/>
            <a:prstDash val="solid"/>
            <a:round/>
            <a:headEnd/>
            <a:tailEnd/>
          </a:ln>
        </xdr:spPr>
      </xdr:sp>
      <xdr:sp macro="" textlink="">
        <xdr:nvSpPr>
          <xdr:cNvPr id="133" name="Freeform 12">
            <a:extLst>
              <a:ext uri="{FF2B5EF4-FFF2-40B4-BE49-F238E27FC236}">
                <a16:creationId xmlns:a16="http://schemas.microsoft.com/office/drawing/2014/main" id="{00000000-0008-0000-0000-000085000000}"/>
              </a:ext>
            </a:extLst>
          </xdr:cNvPr>
          <xdr:cNvSpPr>
            <a:spLocks/>
          </xdr:cNvSpPr>
        </xdr:nvSpPr>
        <xdr:spPr bwMode="auto">
          <a:xfrm>
            <a:off x="1258" y="36"/>
            <a:ext cx="11" cy="5"/>
          </a:xfrm>
          <a:custGeom>
            <a:avLst/>
            <a:gdLst>
              <a:gd name="T0" fmla="*/ 147 w 147"/>
              <a:gd name="T1" fmla="*/ 0 h 63"/>
              <a:gd name="T2" fmla="*/ 139 w 147"/>
              <a:gd name="T3" fmla="*/ 4 h 63"/>
              <a:gd name="T4" fmla="*/ 131 w 147"/>
              <a:gd name="T5" fmla="*/ 12 h 63"/>
              <a:gd name="T6" fmla="*/ 123 w 147"/>
              <a:gd name="T7" fmla="*/ 19 h 63"/>
              <a:gd name="T8" fmla="*/ 117 w 147"/>
              <a:gd name="T9" fmla="*/ 25 h 63"/>
              <a:gd name="T10" fmla="*/ 105 w 147"/>
              <a:gd name="T11" fmla="*/ 33 h 63"/>
              <a:gd name="T12" fmla="*/ 94 w 147"/>
              <a:gd name="T13" fmla="*/ 39 h 63"/>
              <a:gd name="T14" fmla="*/ 73 w 147"/>
              <a:gd name="T15" fmla="*/ 49 h 63"/>
              <a:gd name="T16" fmla="*/ 50 w 147"/>
              <a:gd name="T17" fmla="*/ 58 h 63"/>
              <a:gd name="T18" fmla="*/ 27 w 147"/>
              <a:gd name="T19" fmla="*/ 63 h 63"/>
              <a:gd name="T20" fmla="*/ 19 w 147"/>
              <a:gd name="T21" fmla="*/ 63 h 63"/>
              <a:gd name="T22" fmla="*/ 11 w 147"/>
              <a:gd name="T23" fmla="*/ 62 h 63"/>
              <a:gd name="T24" fmla="*/ 4 w 147"/>
              <a:gd name="T25" fmla="*/ 59 h 63"/>
              <a:gd name="T26" fmla="*/ 0 w 147"/>
              <a:gd name="T27" fmla="*/ 53 h 63"/>
              <a:gd name="T28" fmla="*/ 0 w 147"/>
              <a:gd name="T29" fmla="*/ 46 h 63"/>
              <a:gd name="T30" fmla="*/ 1 w 147"/>
              <a:gd name="T31" fmla="*/ 42 h 63"/>
              <a:gd name="T32" fmla="*/ 11 w 147"/>
              <a:gd name="T33" fmla="*/ 30 h 63"/>
              <a:gd name="T34" fmla="*/ 23 w 147"/>
              <a:gd name="T35" fmla="*/ 22 h 63"/>
              <a:gd name="T36" fmla="*/ 39 w 147"/>
              <a:gd name="T37" fmla="*/ 17 h 63"/>
              <a:gd name="T38" fmla="*/ 56 w 147"/>
              <a:gd name="T39" fmla="*/ 14 h 63"/>
              <a:gd name="T40" fmla="*/ 74 w 147"/>
              <a:gd name="T41" fmla="*/ 12 h 63"/>
              <a:gd name="T42" fmla="*/ 91 w 147"/>
              <a:gd name="T43" fmla="*/ 9 h 63"/>
              <a:gd name="T44" fmla="*/ 120 w 147"/>
              <a:gd name="T45" fmla="*/ 6 h 63"/>
              <a:gd name="T46" fmla="*/ 147 w 147"/>
              <a:gd name="T47" fmla="*/ 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7" h="63">
                <a:moveTo>
                  <a:pt x="147" y="0"/>
                </a:moveTo>
                <a:lnTo>
                  <a:pt x="139" y="4"/>
                </a:lnTo>
                <a:lnTo>
                  <a:pt x="131" y="12"/>
                </a:lnTo>
                <a:lnTo>
                  <a:pt x="123" y="19"/>
                </a:lnTo>
                <a:lnTo>
                  <a:pt x="117" y="25"/>
                </a:lnTo>
                <a:lnTo>
                  <a:pt x="105" y="33"/>
                </a:lnTo>
                <a:lnTo>
                  <a:pt x="94" y="39"/>
                </a:lnTo>
                <a:lnTo>
                  <a:pt x="73" y="49"/>
                </a:lnTo>
                <a:lnTo>
                  <a:pt x="50" y="58"/>
                </a:lnTo>
                <a:lnTo>
                  <a:pt x="27" y="63"/>
                </a:lnTo>
                <a:lnTo>
                  <a:pt x="19" y="63"/>
                </a:lnTo>
                <a:lnTo>
                  <a:pt x="11" y="62"/>
                </a:lnTo>
                <a:lnTo>
                  <a:pt x="4" y="59"/>
                </a:lnTo>
                <a:lnTo>
                  <a:pt x="0" y="53"/>
                </a:lnTo>
                <a:lnTo>
                  <a:pt x="0" y="46"/>
                </a:lnTo>
                <a:lnTo>
                  <a:pt x="1" y="42"/>
                </a:lnTo>
                <a:lnTo>
                  <a:pt x="11" y="30"/>
                </a:lnTo>
                <a:lnTo>
                  <a:pt x="23" y="22"/>
                </a:lnTo>
                <a:lnTo>
                  <a:pt x="39" y="17"/>
                </a:lnTo>
                <a:lnTo>
                  <a:pt x="56" y="14"/>
                </a:lnTo>
                <a:lnTo>
                  <a:pt x="74" y="12"/>
                </a:lnTo>
                <a:lnTo>
                  <a:pt x="91" y="9"/>
                </a:lnTo>
                <a:lnTo>
                  <a:pt x="120" y="6"/>
                </a:lnTo>
                <a:lnTo>
                  <a:pt x="147" y="0"/>
                </a:lnTo>
                <a:close/>
              </a:path>
            </a:pathLst>
          </a:custGeom>
          <a:grpFill/>
          <a:ln w="0">
            <a:noFill/>
            <a:prstDash val="solid"/>
            <a:round/>
            <a:headEnd/>
            <a:tailEnd/>
          </a:ln>
        </xdr:spPr>
      </xdr:sp>
      <xdr:sp macro="" textlink="">
        <xdr:nvSpPr>
          <xdr:cNvPr id="134" name="Freeform 13">
            <a:extLst>
              <a:ext uri="{FF2B5EF4-FFF2-40B4-BE49-F238E27FC236}">
                <a16:creationId xmlns:a16="http://schemas.microsoft.com/office/drawing/2014/main" id="{00000000-0008-0000-0000-000086000000}"/>
              </a:ext>
            </a:extLst>
          </xdr:cNvPr>
          <xdr:cNvSpPr>
            <a:spLocks/>
          </xdr:cNvSpPr>
        </xdr:nvSpPr>
        <xdr:spPr bwMode="auto">
          <a:xfrm>
            <a:off x="1244" y="32"/>
            <a:ext cx="12" cy="5"/>
          </a:xfrm>
          <a:custGeom>
            <a:avLst/>
            <a:gdLst>
              <a:gd name="T0" fmla="*/ 156 w 156"/>
              <a:gd name="T1" fmla="*/ 0 h 67"/>
              <a:gd name="T2" fmla="*/ 147 w 156"/>
              <a:gd name="T3" fmla="*/ 4 h 67"/>
              <a:gd name="T4" fmla="*/ 139 w 156"/>
              <a:gd name="T5" fmla="*/ 13 h 67"/>
              <a:gd name="T6" fmla="*/ 131 w 156"/>
              <a:gd name="T7" fmla="*/ 21 h 67"/>
              <a:gd name="T8" fmla="*/ 124 w 156"/>
              <a:gd name="T9" fmla="*/ 29 h 67"/>
              <a:gd name="T10" fmla="*/ 113 w 156"/>
              <a:gd name="T11" fmla="*/ 36 h 67"/>
              <a:gd name="T12" fmla="*/ 101 w 156"/>
              <a:gd name="T13" fmla="*/ 44 h 67"/>
              <a:gd name="T14" fmla="*/ 79 w 156"/>
              <a:gd name="T15" fmla="*/ 54 h 67"/>
              <a:gd name="T16" fmla="*/ 55 w 156"/>
              <a:gd name="T17" fmla="*/ 62 h 67"/>
              <a:gd name="T18" fmla="*/ 31 w 156"/>
              <a:gd name="T19" fmla="*/ 67 h 67"/>
              <a:gd name="T20" fmla="*/ 24 w 156"/>
              <a:gd name="T21" fmla="*/ 67 h 67"/>
              <a:gd name="T22" fmla="*/ 16 w 156"/>
              <a:gd name="T23" fmla="*/ 66 h 67"/>
              <a:gd name="T24" fmla="*/ 10 w 156"/>
              <a:gd name="T25" fmla="*/ 63 h 67"/>
              <a:gd name="T26" fmla="*/ 4 w 156"/>
              <a:gd name="T27" fmla="*/ 59 h 67"/>
              <a:gd name="T28" fmla="*/ 1 w 156"/>
              <a:gd name="T29" fmla="*/ 53 h 67"/>
              <a:gd name="T30" fmla="*/ 0 w 156"/>
              <a:gd name="T31" fmla="*/ 45 h 67"/>
              <a:gd name="T32" fmla="*/ 2 w 156"/>
              <a:gd name="T33" fmla="*/ 40 h 67"/>
              <a:gd name="T34" fmla="*/ 8 w 156"/>
              <a:gd name="T35" fmla="*/ 31 h 67"/>
              <a:gd name="T36" fmla="*/ 15 w 156"/>
              <a:gd name="T37" fmla="*/ 24 h 67"/>
              <a:gd name="T38" fmla="*/ 24 w 156"/>
              <a:gd name="T39" fmla="*/ 19 h 67"/>
              <a:gd name="T40" fmla="*/ 41 w 156"/>
              <a:gd name="T41" fmla="*/ 14 h 67"/>
              <a:gd name="T42" fmla="*/ 59 w 156"/>
              <a:gd name="T43" fmla="*/ 10 h 67"/>
              <a:gd name="T44" fmla="*/ 78 w 156"/>
              <a:gd name="T45" fmla="*/ 9 h 67"/>
              <a:gd name="T46" fmla="*/ 97 w 156"/>
              <a:gd name="T47" fmla="*/ 8 h 67"/>
              <a:gd name="T48" fmla="*/ 117 w 156"/>
              <a:gd name="T49" fmla="*/ 6 h 67"/>
              <a:gd name="T50" fmla="*/ 137 w 156"/>
              <a:gd name="T51" fmla="*/ 4 h 67"/>
              <a:gd name="T52" fmla="*/ 156 w 156"/>
              <a:gd name="T5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56" h="67">
                <a:moveTo>
                  <a:pt x="156" y="0"/>
                </a:moveTo>
                <a:lnTo>
                  <a:pt x="147" y="4"/>
                </a:lnTo>
                <a:lnTo>
                  <a:pt x="139" y="13"/>
                </a:lnTo>
                <a:lnTo>
                  <a:pt x="131" y="21"/>
                </a:lnTo>
                <a:lnTo>
                  <a:pt x="124" y="29"/>
                </a:lnTo>
                <a:lnTo>
                  <a:pt x="113" y="36"/>
                </a:lnTo>
                <a:lnTo>
                  <a:pt x="101" y="44"/>
                </a:lnTo>
                <a:lnTo>
                  <a:pt x="79" y="54"/>
                </a:lnTo>
                <a:lnTo>
                  <a:pt x="55" y="62"/>
                </a:lnTo>
                <a:lnTo>
                  <a:pt x="31" y="67"/>
                </a:lnTo>
                <a:lnTo>
                  <a:pt x="24" y="67"/>
                </a:lnTo>
                <a:lnTo>
                  <a:pt x="16" y="66"/>
                </a:lnTo>
                <a:lnTo>
                  <a:pt x="10" y="63"/>
                </a:lnTo>
                <a:lnTo>
                  <a:pt x="4" y="59"/>
                </a:lnTo>
                <a:lnTo>
                  <a:pt x="1" y="53"/>
                </a:lnTo>
                <a:lnTo>
                  <a:pt x="0" y="45"/>
                </a:lnTo>
                <a:lnTo>
                  <a:pt x="2" y="40"/>
                </a:lnTo>
                <a:lnTo>
                  <a:pt x="8" y="31"/>
                </a:lnTo>
                <a:lnTo>
                  <a:pt x="15" y="24"/>
                </a:lnTo>
                <a:lnTo>
                  <a:pt x="24" y="19"/>
                </a:lnTo>
                <a:lnTo>
                  <a:pt x="41" y="14"/>
                </a:lnTo>
                <a:lnTo>
                  <a:pt x="59" y="10"/>
                </a:lnTo>
                <a:lnTo>
                  <a:pt x="78" y="9"/>
                </a:lnTo>
                <a:lnTo>
                  <a:pt x="97" y="8"/>
                </a:lnTo>
                <a:lnTo>
                  <a:pt x="117" y="6"/>
                </a:lnTo>
                <a:lnTo>
                  <a:pt x="137" y="4"/>
                </a:lnTo>
                <a:lnTo>
                  <a:pt x="156" y="0"/>
                </a:lnTo>
                <a:close/>
              </a:path>
            </a:pathLst>
          </a:custGeom>
          <a:grpFill/>
          <a:ln w="0">
            <a:noFill/>
            <a:prstDash val="solid"/>
            <a:round/>
            <a:headEnd/>
            <a:tailEnd/>
          </a:ln>
        </xdr:spPr>
      </xdr:sp>
      <xdr:sp macro="" textlink="">
        <xdr:nvSpPr>
          <xdr:cNvPr id="135" name="Freeform 14">
            <a:extLst>
              <a:ext uri="{FF2B5EF4-FFF2-40B4-BE49-F238E27FC236}">
                <a16:creationId xmlns:a16="http://schemas.microsoft.com/office/drawing/2014/main" id="{00000000-0008-0000-0000-000087000000}"/>
              </a:ext>
            </a:extLst>
          </xdr:cNvPr>
          <xdr:cNvSpPr>
            <a:spLocks/>
          </xdr:cNvSpPr>
        </xdr:nvSpPr>
        <xdr:spPr bwMode="auto">
          <a:xfrm>
            <a:off x="1233" y="31"/>
            <a:ext cx="10" cy="5"/>
          </a:xfrm>
          <a:custGeom>
            <a:avLst/>
            <a:gdLst>
              <a:gd name="T0" fmla="*/ 95 w 133"/>
              <a:gd name="T1" fmla="*/ 0 h 66"/>
              <a:gd name="T2" fmla="*/ 104 w 133"/>
              <a:gd name="T3" fmla="*/ 0 h 66"/>
              <a:gd name="T4" fmla="*/ 114 w 133"/>
              <a:gd name="T5" fmla="*/ 1 h 66"/>
              <a:gd name="T6" fmla="*/ 125 w 133"/>
              <a:gd name="T7" fmla="*/ 1 h 66"/>
              <a:gd name="T8" fmla="*/ 133 w 133"/>
              <a:gd name="T9" fmla="*/ 0 h 66"/>
              <a:gd name="T10" fmla="*/ 111 w 133"/>
              <a:gd name="T11" fmla="*/ 12 h 66"/>
              <a:gd name="T12" fmla="*/ 90 w 133"/>
              <a:gd name="T13" fmla="*/ 29 h 66"/>
              <a:gd name="T14" fmla="*/ 74 w 133"/>
              <a:gd name="T15" fmla="*/ 42 h 66"/>
              <a:gd name="T16" fmla="*/ 55 w 133"/>
              <a:gd name="T17" fmla="*/ 55 h 66"/>
              <a:gd name="T18" fmla="*/ 37 w 133"/>
              <a:gd name="T19" fmla="*/ 64 h 66"/>
              <a:gd name="T20" fmla="*/ 29 w 133"/>
              <a:gd name="T21" fmla="*/ 66 h 66"/>
              <a:gd name="T22" fmla="*/ 19 w 133"/>
              <a:gd name="T23" fmla="*/ 66 h 66"/>
              <a:gd name="T24" fmla="*/ 10 w 133"/>
              <a:gd name="T25" fmla="*/ 63 h 66"/>
              <a:gd name="T26" fmla="*/ 6 w 133"/>
              <a:gd name="T27" fmla="*/ 60 h 66"/>
              <a:gd name="T28" fmla="*/ 1 w 133"/>
              <a:gd name="T29" fmla="*/ 55 h 66"/>
              <a:gd name="T30" fmla="*/ 0 w 133"/>
              <a:gd name="T31" fmla="*/ 47 h 66"/>
              <a:gd name="T32" fmla="*/ 2 w 133"/>
              <a:gd name="T33" fmla="*/ 41 h 66"/>
              <a:gd name="T34" fmla="*/ 6 w 133"/>
              <a:gd name="T35" fmla="*/ 34 h 66"/>
              <a:gd name="T36" fmla="*/ 12 w 133"/>
              <a:gd name="T37" fmla="*/ 29 h 66"/>
              <a:gd name="T38" fmla="*/ 30 w 133"/>
              <a:gd name="T39" fmla="*/ 18 h 66"/>
              <a:gd name="T40" fmla="*/ 50 w 133"/>
              <a:gd name="T41" fmla="*/ 10 h 66"/>
              <a:gd name="T42" fmla="*/ 72 w 133"/>
              <a:gd name="T43" fmla="*/ 3 h 66"/>
              <a:gd name="T44" fmla="*/ 83 w 133"/>
              <a:gd name="T45" fmla="*/ 1 h 66"/>
              <a:gd name="T46" fmla="*/ 95 w 133"/>
              <a:gd name="T47"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3" h="66">
                <a:moveTo>
                  <a:pt x="95" y="0"/>
                </a:moveTo>
                <a:lnTo>
                  <a:pt x="104" y="0"/>
                </a:lnTo>
                <a:lnTo>
                  <a:pt x="114" y="1"/>
                </a:lnTo>
                <a:lnTo>
                  <a:pt x="125" y="1"/>
                </a:lnTo>
                <a:lnTo>
                  <a:pt x="133" y="0"/>
                </a:lnTo>
                <a:lnTo>
                  <a:pt x="111" y="12"/>
                </a:lnTo>
                <a:lnTo>
                  <a:pt x="90" y="29"/>
                </a:lnTo>
                <a:lnTo>
                  <a:pt x="74" y="42"/>
                </a:lnTo>
                <a:lnTo>
                  <a:pt x="55" y="55"/>
                </a:lnTo>
                <a:lnTo>
                  <a:pt x="37" y="64"/>
                </a:lnTo>
                <a:lnTo>
                  <a:pt x="29" y="66"/>
                </a:lnTo>
                <a:lnTo>
                  <a:pt x="19" y="66"/>
                </a:lnTo>
                <a:lnTo>
                  <a:pt x="10" y="63"/>
                </a:lnTo>
                <a:lnTo>
                  <a:pt x="6" y="60"/>
                </a:lnTo>
                <a:lnTo>
                  <a:pt x="1" y="55"/>
                </a:lnTo>
                <a:lnTo>
                  <a:pt x="0" y="47"/>
                </a:lnTo>
                <a:lnTo>
                  <a:pt x="2" y="41"/>
                </a:lnTo>
                <a:lnTo>
                  <a:pt x="6" y="34"/>
                </a:lnTo>
                <a:lnTo>
                  <a:pt x="12" y="29"/>
                </a:lnTo>
                <a:lnTo>
                  <a:pt x="30" y="18"/>
                </a:lnTo>
                <a:lnTo>
                  <a:pt x="50" y="10"/>
                </a:lnTo>
                <a:lnTo>
                  <a:pt x="72" y="3"/>
                </a:lnTo>
                <a:lnTo>
                  <a:pt x="83" y="1"/>
                </a:lnTo>
                <a:lnTo>
                  <a:pt x="95" y="0"/>
                </a:lnTo>
                <a:close/>
              </a:path>
            </a:pathLst>
          </a:custGeom>
          <a:grpFill/>
          <a:ln w="0">
            <a:noFill/>
            <a:prstDash val="solid"/>
            <a:round/>
            <a:headEnd/>
            <a:tailEnd/>
          </a:ln>
        </xdr:spPr>
      </xdr:sp>
      <xdr:sp macro="" textlink="">
        <xdr:nvSpPr>
          <xdr:cNvPr id="136" name="Freeform 15">
            <a:extLst>
              <a:ext uri="{FF2B5EF4-FFF2-40B4-BE49-F238E27FC236}">
                <a16:creationId xmlns:a16="http://schemas.microsoft.com/office/drawing/2014/main" id="{00000000-0008-0000-0000-000088000000}"/>
              </a:ext>
            </a:extLst>
          </xdr:cNvPr>
          <xdr:cNvSpPr>
            <a:spLocks/>
          </xdr:cNvSpPr>
        </xdr:nvSpPr>
        <xdr:spPr bwMode="auto">
          <a:xfrm>
            <a:off x="1218" y="36"/>
            <a:ext cx="10" cy="5"/>
          </a:xfrm>
          <a:custGeom>
            <a:avLst/>
            <a:gdLst>
              <a:gd name="T0" fmla="*/ 95 w 132"/>
              <a:gd name="T1" fmla="*/ 0 h 65"/>
              <a:gd name="T2" fmla="*/ 104 w 132"/>
              <a:gd name="T3" fmla="*/ 0 h 65"/>
              <a:gd name="T4" fmla="*/ 114 w 132"/>
              <a:gd name="T5" fmla="*/ 1 h 65"/>
              <a:gd name="T6" fmla="*/ 125 w 132"/>
              <a:gd name="T7" fmla="*/ 2 h 65"/>
              <a:gd name="T8" fmla="*/ 132 w 132"/>
              <a:gd name="T9" fmla="*/ 0 h 65"/>
              <a:gd name="T10" fmla="*/ 112 w 132"/>
              <a:gd name="T11" fmla="*/ 13 h 65"/>
              <a:gd name="T12" fmla="*/ 90 w 132"/>
              <a:gd name="T13" fmla="*/ 29 h 65"/>
              <a:gd name="T14" fmla="*/ 74 w 132"/>
              <a:gd name="T15" fmla="*/ 42 h 65"/>
              <a:gd name="T16" fmla="*/ 56 w 132"/>
              <a:gd name="T17" fmla="*/ 56 h 65"/>
              <a:gd name="T18" fmla="*/ 37 w 132"/>
              <a:gd name="T19" fmla="*/ 64 h 65"/>
              <a:gd name="T20" fmla="*/ 29 w 132"/>
              <a:gd name="T21" fmla="*/ 65 h 65"/>
              <a:gd name="T22" fmla="*/ 19 w 132"/>
              <a:gd name="T23" fmla="*/ 65 h 65"/>
              <a:gd name="T24" fmla="*/ 10 w 132"/>
              <a:gd name="T25" fmla="*/ 63 h 65"/>
              <a:gd name="T26" fmla="*/ 6 w 132"/>
              <a:gd name="T27" fmla="*/ 61 h 65"/>
              <a:gd name="T28" fmla="*/ 1 w 132"/>
              <a:gd name="T29" fmla="*/ 55 h 65"/>
              <a:gd name="T30" fmla="*/ 0 w 132"/>
              <a:gd name="T31" fmla="*/ 48 h 65"/>
              <a:gd name="T32" fmla="*/ 2 w 132"/>
              <a:gd name="T33" fmla="*/ 41 h 65"/>
              <a:gd name="T34" fmla="*/ 6 w 132"/>
              <a:gd name="T35" fmla="*/ 34 h 65"/>
              <a:gd name="T36" fmla="*/ 11 w 132"/>
              <a:gd name="T37" fmla="*/ 30 h 65"/>
              <a:gd name="T38" fmla="*/ 30 w 132"/>
              <a:gd name="T39" fmla="*/ 18 h 65"/>
              <a:gd name="T40" fmla="*/ 50 w 132"/>
              <a:gd name="T41" fmla="*/ 9 h 65"/>
              <a:gd name="T42" fmla="*/ 71 w 132"/>
              <a:gd name="T43" fmla="*/ 3 h 65"/>
              <a:gd name="T44" fmla="*/ 83 w 132"/>
              <a:gd name="T45" fmla="*/ 1 h 65"/>
              <a:gd name="T46" fmla="*/ 95 w 132"/>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2" h="65">
                <a:moveTo>
                  <a:pt x="95" y="0"/>
                </a:moveTo>
                <a:lnTo>
                  <a:pt x="104" y="0"/>
                </a:lnTo>
                <a:lnTo>
                  <a:pt x="114" y="1"/>
                </a:lnTo>
                <a:lnTo>
                  <a:pt x="125" y="2"/>
                </a:lnTo>
                <a:lnTo>
                  <a:pt x="132" y="0"/>
                </a:lnTo>
                <a:lnTo>
                  <a:pt x="112" y="13"/>
                </a:lnTo>
                <a:lnTo>
                  <a:pt x="90" y="29"/>
                </a:lnTo>
                <a:lnTo>
                  <a:pt x="74" y="42"/>
                </a:lnTo>
                <a:lnTo>
                  <a:pt x="56" y="56"/>
                </a:lnTo>
                <a:lnTo>
                  <a:pt x="37" y="64"/>
                </a:lnTo>
                <a:lnTo>
                  <a:pt x="29" y="65"/>
                </a:lnTo>
                <a:lnTo>
                  <a:pt x="19" y="65"/>
                </a:lnTo>
                <a:lnTo>
                  <a:pt x="10" y="63"/>
                </a:lnTo>
                <a:lnTo>
                  <a:pt x="6" y="61"/>
                </a:lnTo>
                <a:lnTo>
                  <a:pt x="1" y="55"/>
                </a:lnTo>
                <a:lnTo>
                  <a:pt x="0" y="48"/>
                </a:lnTo>
                <a:lnTo>
                  <a:pt x="2" y="41"/>
                </a:lnTo>
                <a:lnTo>
                  <a:pt x="6" y="34"/>
                </a:lnTo>
                <a:lnTo>
                  <a:pt x="11" y="30"/>
                </a:lnTo>
                <a:lnTo>
                  <a:pt x="30" y="18"/>
                </a:lnTo>
                <a:lnTo>
                  <a:pt x="50" y="9"/>
                </a:lnTo>
                <a:lnTo>
                  <a:pt x="71" y="3"/>
                </a:lnTo>
                <a:lnTo>
                  <a:pt x="83" y="1"/>
                </a:lnTo>
                <a:lnTo>
                  <a:pt x="95" y="0"/>
                </a:lnTo>
                <a:close/>
              </a:path>
            </a:pathLst>
          </a:custGeom>
          <a:grpFill/>
          <a:ln w="0">
            <a:noFill/>
            <a:prstDash val="solid"/>
            <a:round/>
            <a:headEnd/>
            <a:tailEnd/>
          </a:ln>
        </xdr:spPr>
      </xdr:sp>
      <xdr:sp macro="" textlink="">
        <xdr:nvSpPr>
          <xdr:cNvPr id="137" name="Freeform 16">
            <a:extLst>
              <a:ext uri="{FF2B5EF4-FFF2-40B4-BE49-F238E27FC236}">
                <a16:creationId xmlns:a16="http://schemas.microsoft.com/office/drawing/2014/main" id="{00000000-0008-0000-0000-000089000000}"/>
              </a:ext>
            </a:extLst>
          </xdr:cNvPr>
          <xdr:cNvSpPr>
            <a:spLocks/>
          </xdr:cNvSpPr>
        </xdr:nvSpPr>
        <xdr:spPr bwMode="auto">
          <a:xfrm>
            <a:off x="1222" y="40"/>
            <a:ext cx="12" cy="4"/>
          </a:xfrm>
          <a:custGeom>
            <a:avLst/>
            <a:gdLst>
              <a:gd name="T0" fmla="*/ 35 w 163"/>
              <a:gd name="T1" fmla="*/ 0 h 55"/>
              <a:gd name="T2" fmla="*/ 53 w 163"/>
              <a:gd name="T3" fmla="*/ 2 h 55"/>
              <a:gd name="T4" fmla="*/ 72 w 163"/>
              <a:gd name="T5" fmla="*/ 8 h 55"/>
              <a:gd name="T6" fmla="*/ 89 w 163"/>
              <a:gd name="T7" fmla="*/ 14 h 55"/>
              <a:gd name="T8" fmla="*/ 106 w 163"/>
              <a:gd name="T9" fmla="*/ 20 h 55"/>
              <a:gd name="T10" fmla="*/ 125 w 163"/>
              <a:gd name="T11" fmla="*/ 28 h 55"/>
              <a:gd name="T12" fmla="*/ 145 w 163"/>
              <a:gd name="T13" fmla="*/ 34 h 55"/>
              <a:gd name="T14" fmla="*/ 163 w 163"/>
              <a:gd name="T15" fmla="*/ 39 h 55"/>
              <a:gd name="T16" fmla="*/ 153 w 163"/>
              <a:gd name="T17" fmla="*/ 40 h 55"/>
              <a:gd name="T18" fmla="*/ 142 w 163"/>
              <a:gd name="T19" fmla="*/ 43 h 55"/>
              <a:gd name="T20" fmla="*/ 132 w 163"/>
              <a:gd name="T21" fmla="*/ 48 h 55"/>
              <a:gd name="T22" fmla="*/ 122 w 163"/>
              <a:gd name="T23" fmla="*/ 51 h 55"/>
              <a:gd name="T24" fmla="*/ 108 w 163"/>
              <a:gd name="T25" fmla="*/ 54 h 55"/>
              <a:gd name="T26" fmla="*/ 94 w 163"/>
              <a:gd name="T27" fmla="*/ 55 h 55"/>
              <a:gd name="T28" fmla="*/ 69 w 163"/>
              <a:gd name="T29" fmla="*/ 55 h 55"/>
              <a:gd name="T30" fmla="*/ 45 w 163"/>
              <a:gd name="T31" fmla="*/ 53 h 55"/>
              <a:gd name="T32" fmla="*/ 20 w 163"/>
              <a:gd name="T33" fmla="*/ 46 h 55"/>
              <a:gd name="T34" fmla="*/ 13 w 163"/>
              <a:gd name="T35" fmla="*/ 42 h 55"/>
              <a:gd name="T36" fmla="*/ 6 w 163"/>
              <a:gd name="T37" fmla="*/ 36 h 55"/>
              <a:gd name="T38" fmla="*/ 1 w 163"/>
              <a:gd name="T39" fmla="*/ 30 h 55"/>
              <a:gd name="T40" fmla="*/ 0 w 163"/>
              <a:gd name="T41" fmla="*/ 21 h 55"/>
              <a:gd name="T42" fmla="*/ 3 w 163"/>
              <a:gd name="T43" fmla="*/ 14 h 55"/>
              <a:gd name="T44" fmla="*/ 7 w 163"/>
              <a:gd name="T45" fmla="*/ 10 h 55"/>
              <a:gd name="T46" fmla="*/ 16 w 163"/>
              <a:gd name="T47" fmla="*/ 4 h 55"/>
              <a:gd name="T48" fmla="*/ 26 w 163"/>
              <a:gd name="T49" fmla="*/ 1 h 55"/>
              <a:gd name="T50" fmla="*/ 35 w 163"/>
              <a:gd name="T5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 h="55">
                <a:moveTo>
                  <a:pt x="35" y="0"/>
                </a:moveTo>
                <a:lnTo>
                  <a:pt x="53" y="2"/>
                </a:lnTo>
                <a:lnTo>
                  <a:pt x="72" y="8"/>
                </a:lnTo>
                <a:lnTo>
                  <a:pt x="89" y="14"/>
                </a:lnTo>
                <a:lnTo>
                  <a:pt x="106" y="20"/>
                </a:lnTo>
                <a:lnTo>
                  <a:pt x="125" y="28"/>
                </a:lnTo>
                <a:lnTo>
                  <a:pt x="145" y="34"/>
                </a:lnTo>
                <a:lnTo>
                  <a:pt x="163" y="39"/>
                </a:lnTo>
                <a:lnTo>
                  <a:pt x="153" y="40"/>
                </a:lnTo>
                <a:lnTo>
                  <a:pt x="142" y="43"/>
                </a:lnTo>
                <a:lnTo>
                  <a:pt x="132" y="48"/>
                </a:lnTo>
                <a:lnTo>
                  <a:pt x="122" y="51"/>
                </a:lnTo>
                <a:lnTo>
                  <a:pt x="108" y="54"/>
                </a:lnTo>
                <a:lnTo>
                  <a:pt x="94" y="55"/>
                </a:lnTo>
                <a:lnTo>
                  <a:pt x="69" y="55"/>
                </a:lnTo>
                <a:lnTo>
                  <a:pt x="45" y="53"/>
                </a:lnTo>
                <a:lnTo>
                  <a:pt x="20" y="46"/>
                </a:lnTo>
                <a:lnTo>
                  <a:pt x="13" y="42"/>
                </a:lnTo>
                <a:lnTo>
                  <a:pt x="6" y="36"/>
                </a:lnTo>
                <a:lnTo>
                  <a:pt x="1" y="30"/>
                </a:lnTo>
                <a:lnTo>
                  <a:pt x="0" y="21"/>
                </a:lnTo>
                <a:lnTo>
                  <a:pt x="3" y="14"/>
                </a:lnTo>
                <a:lnTo>
                  <a:pt x="7" y="10"/>
                </a:lnTo>
                <a:lnTo>
                  <a:pt x="16" y="4"/>
                </a:lnTo>
                <a:lnTo>
                  <a:pt x="26" y="1"/>
                </a:lnTo>
                <a:lnTo>
                  <a:pt x="35" y="0"/>
                </a:lnTo>
                <a:close/>
              </a:path>
            </a:pathLst>
          </a:custGeom>
          <a:grpFill/>
          <a:ln w="0">
            <a:noFill/>
            <a:prstDash val="solid"/>
            <a:round/>
            <a:headEnd/>
            <a:tailEnd/>
          </a:ln>
        </xdr:spPr>
      </xdr:sp>
      <xdr:sp macro="" textlink="">
        <xdr:nvSpPr>
          <xdr:cNvPr id="138" name="Freeform 17">
            <a:extLst>
              <a:ext uri="{FF2B5EF4-FFF2-40B4-BE49-F238E27FC236}">
                <a16:creationId xmlns:a16="http://schemas.microsoft.com/office/drawing/2014/main" id="{00000000-0008-0000-0000-00008A000000}"/>
              </a:ext>
            </a:extLst>
          </xdr:cNvPr>
          <xdr:cNvSpPr>
            <a:spLocks/>
          </xdr:cNvSpPr>
        </xdr:nvSpPr>
        <xdr:spPr bwMode="auto">
          <a:xfrm>
            <a:off x="1246" y="45"/>
            <a:ext cx="11" cy="11"/>
          </a:xfrm>
          <a:custGeom>
            <a:avLst/>
            <a:gdLst>
              <a:gd name="T0" fmla="*/ 21 w 139"/>
              <a:gd name="T1" fmla="*/ 0 h 143"/>
              <a:gd name="T2" fmla="*/ 29 w 139"/>
              <a:gd name="T3" fmla="*/ 1 h 143"/>
              <a:gd name="T4" fmla="*/ 38 w 139"/>
              <a:gd name="T5" fmla="*/ 5 h 143"/>
              <a:gd name="T6" fmla="*/ 45 w 139"/>
              <a:gd name="T7" fmla="*/ 8 h 143"/>
              <a:gd name="T8" fmla="*/ 69 w 139"/>
              <a:gd name="T9" fmla="*/ 26 h 143"/>
              <a:gd name="T10" fmla="*/ 89 w 139"/>
              <a:gd name="T11" fmla="*/ 48 h 143"/>
              <a:gd name="T12" fmla="*/ 106 w 139"/>
              <a:gd name="T13" fmla="*/ 70 h 143"/>
              <a:gd name="T14" fmla="*/ 115 w 139"/>
              <a:gd name="T15" fmla="*/ 83 h 143"/>
              <a:gd name="T16" fmla="*/ 122 w 139"/>
              <a:gd name="T17" fmla="*/ 97 h 143"/>
              <a:gd name="T18" fmla="*/ 125 w 139"/>
              <a:gd name="T19" fmla="*/ 105 h 143"/>
              <a:gd name="T20" fmla="*/ 128 w 139"/>
              <a:gd name="T21" fmla="*/ 116 h 143"/>
              <a:gd name="T22" fmla="*/ 130 w 139"/>
              <a:gd name="T23" fmla="*/ 127 h 143"/>
              <a:gd name="T24" fmla="*/ 134 w 139"/>
              <a:gd name="T25" fmla="*/ 137 h 143"/>
              <a:gd name="T26" fmla="*/ 139 w 139"/>
              <a:gd name="T27" fmla="*/ 143 h 143"/>
              <a:gd name="T28" fmla="*/ 121 w 139"/>
              <a:gd name="T29" fmla="*/ 129 h 143"/>
              <a:gd name="T30" fmla="*/ 102 w 139"/>
              <a:gd name="T31" fmla="*/ 116 h 143"/>
              <a:gd name="T32" fmla="*/ 81 w 139"/>
              <a:gd name="T33" fmla="*/ 103 h 143"/>
              <a:gd name="T34" fmla="*/ 62 w 139"/>
              <a:gd name="T35" fmla="*/ 93 h 143"/>
              <a:gd name="T36" fmla="*/ 43 w 139"/>
              <a:gd name="T37" fmla="*/ 81 h 143"/>
              <a:gd name="T38" fmla="*/ 25 w 139"/>
              <a:gd name="T39" fmla="*/ 68 h 143"/>
              <a:gd name="T40" fmla="*/ 10 w 139"/>
              <a:gd name="T41" fmla="*/ 53 h 143"/>
              <a:gd name="T42" fmla="*/ 5 w 139"/>
              <a:gd name="T43" fmla="*/ 43 h 143"/>
              <a:gd name="T44" fmla="*/ 0 w 139"/>
              <a:gd name="T45" fmla="*/ 31 h 143"/>
              <a:gd name="T46" fmla="*/ 0 w 139"/>
              <a:gd name="T47" fmla="*/ 20 h 143"/>
              <a:gd name="T48" fmla="*/ 1 w 139"/>
              <a:gd name="T49" fmla="*/ 14 h 143"/>
              <a:gd name="T50" fmla="*/ 6 w 139"/>
              <a:gd name="T51" fmla="*/ 6 h 143"/>
              <a:gd name="T52" fmla="*/ 12 w 139"/>
              <a:gd name="T53" fmla="*/ 1 h 143"/>
              <a:gd name="T54" fmla="*/ 21 w 139"/>
              <a:gd name="T55" fmla="*/ 0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39" h="143">
                <a:moveTo>
                  <a:pt x="21" y="0"/>
                </a:moveTo>
                <a:lnTo>
                  <a:pt x="29" y="1"/>
                </a:lnTo>
                <a:lnTo>
                  <a:pt x="38" y="5"/>
                </a:lnTo>
                <a:lnTo>
                  <a:pt x="45" y="8"/>
                </a:lnTo>
                <a:lnTo>
                  <a:pt x="69" y="26"/>
                </a:lnTo>
                <a:lnTo>
                  <a:pt x="89" y="48"/>
                </a:lnTo>
                <a:lnTo>
                  <a:pt x="106" y="70"/>
                </a:lnTo>
                <a:lnTo>
                  <a:pt x="115" y="83"/>
                </a:lnTo>
                <a:lnTo>
                  <a:pt x="122" y="97"/>
                </a:lnTo>
                <a:lnTo>
                  <a:pt x="125" y="105"/>
                </a:lnTo>
                <a:lnTo>
                  <a:pt x="128" y="116"/>
                </a:lnTo>
                <a:lnTo>
                  <a:pt x="130" y="127"/>
                </a:lnTo>
                <a:lnTo>
                  <a:pt x="134" y="137"/>
                </a:lnTo>
                <a:lnTo>
                  <a:pt x="139" y="143"/>
                </a:lnTo>
                <a:lnTo>
                  <a:pt x="121" y="129"/>
                </a:lnTo>
                <a:lnTo>
                  <a:pt x="102" y="116"/>
                </a:lnTo>
                <a:lnTo>
                  <a:pt x="81" y="103"/>
                </a:lnTo>
                <a:lnTo>
                  <a:pt x="62" y="93"/>
                </a:lnTo>
                <a:lnTo>
                  <a:pt x="43" y="81"/>
                </a:lnTo>
                <a:lnTo>
                  <a:pt x="25" y="68"/>
                </a:lnTo>
                <a:lnTo>
                  <a:pt x="10" y="53"/>
                </a:lnTo>
                <a:lnTo>
                  <a:pt x="5" y="43"/>
                </a:lnTo>
                <a:lnTo>
                  <a:pt x="0" y="31"/>
                </a:lnTo>
                <a:lnTo>
                  <a:pt x="0" y="20"/>
                </a:lnTo>
                <a:lnTo>
                  <a:pt x="1" y="14"/>
                </a:lnTo>
                <a:lnTo>
                  <a:pt x="6" y="6"/>
                </a:lnTo>
                <a:lnTo>
                  <a:pt x="12" y="1"/>
                </a:lnTo>
                <a:lnTo>
                  <a:pt x="21" y="0"/>
                </a:lnTo>
                <a:close/>
              </a:path>
            </a:pathLst>
          </a:custGeom>
          <a:grpFill/>
          <a:ln w="0">
            <a:noFill/>
            <a:prstDash val="solid"/>
            <a:round/>
            <a:headEnd/>
            <a:tailEnd/>
          </a:ln>
        </xdr:spPr>
      </xdr:sp>
      <xdr:sp macro="" textlink="">
        <xdr:nvSpPr>
          <xdr:cNvPr id="139" name="Freeform 18">
            <a:extLst>
              <a:ext uri="{FF2B5EF4-FFF2-40B4-BE49-F238E27FC236}">
                <a16:creationId xmlns:a16="http://schemas.microsoft.com/office/drawing/2014/main" id="{00000000-0008-0000-0000-00008B000000}"/>
              </a:ext>
            </a:extLst>
          </xdr:cNvPr>
          <xdr:cNvSpPr>
            <a:spLocks/>
          </xdr:cNvSpPr>
        </xdr:nvSpPr>
        <xdr:spPr bwMode="auto">
          <a:xfrm>
            <a:off x="1239" y="40"/>
            <a:ext cx="7" cy="12"/>
          </a:xfrm>
          <a:custGeom>
            <a:avLst/>
            <a:gdLst>
              <a:gd name="T0" fmla="*/ 20 w 94"/>
              <a:gd name="T1" fmla="*/ 0 h 152"/>
              <a:gd name="T2" fmla="*/ 30 w 94"/>
              <a:gd name="T3" fmla="*/ 3 h 152"/>
              <a:gd name="T4" fmla="*/ 38 w 94"/>
              <a:gd name="T5" fmla="*/ 8 h 152"/>
              <a:gd name="T6" fmla="*/ 45 w 94"/>
              <a:gd name="T7" fmla="*/ 13 h 152"/>
              <a:gd name="T8" fmla="*/ 61 w 94"/>
              <a:gd name="T9" fmla="*/ 35 h 152"/>
              <a:gd name="T10" fmla="*/ 74 w 94"/>
              <a:gd name="T11" fmla="*/ 57 h 152"/>
              <a:gd name="T12" fmla="*/ 83 w 94"/>
              <a:gd name="T13" fmla="*/ 81 h 152"/>
              <a:gd name="T14" fmla="*/ 88 w 94"/>
              <a:gd name="T15" fmla="*/ 95 h 152"/>
              <a:gd name="T16" fmla="*/ 91 w 94"/>
              <a:gd name="T17" fmla="*/ 108 h 152"/>
              <a:gd name="T18" fmla="*/ 91 w 94"/>
              <a:gd name="T19" fmla="*/ 118 h 152"/>
              <a:gd name="T20" fmla="*/ 91 w 94"/>
              <a:gd name="T21" fmla="*/ 130 h 152"/>
              <a:gd name="T22" fmla="*/ 91 w 94"/>
              <a:gd name="T23" fmla="*/ 142 h 152"/>
              <a:gd name="T24" fmla="*/ 94 w 94"/>
              <a:gd name="T25" fmla="*/ 152 h 152"/>
              <a:gd name="T26" fmla="*/ 76 w 94"/>
              <a:gd name="T27" fmla="*/ 127 h 152"/>
              <a:gd name="T28" fmla="*/ 53 w 94"/>
              <a:gd name="T29" fmla="*/ 103 h 152"/>
              <a:gd name="T30" fmla="*/ 39 w 94"/>
              <a:gd name="T31" fmla="*/ 89 h 152"/>
              <a:gd name="T32" fmla="*/ 25 w 94"/>
              <a:gd name="T33" fmla="*/ 75 h 152"/>
              <a:gd name="T34" fmla="*/ 13 w 94"/>
              <a:gd name="T35" fmla="*/ 59 h 152"/>
              <a:gd name="T36" fmla="*/ 3 w 94"/>
              <a:gd name="T37" fmla="*/ 43 h 152"/>
              <a:gd name="T38" fmla="*/ 1 w 94"/>
              <a:gd name="T39" fmla="*/ 34 h 152"/>
              <a:gd name="T40" fmla="*/ 0 w 94"/>
              <a:gd name="T41" fmla="*/ 23 h 152"/>
              <a:gd name="T42" fmla="*/ 2 w 94"/>
              <a:gd name="T43" fmla="*/ 13 h 152"/>
              <a:gd name="T44" fmla="*/ 5 w 94"/>
              <a:gd name="T45" fmla="*/ 8 h 152"/>
              <a:gd name="T46" fmla="*/ 11 w 94"/>
              <a:gd name="T47" fmla="*/ 2 h 152"/>
              <a:gd name="T48" fmla="*/ 20 w 94"/>
              <a:gd name="T49"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94" h="152">
                <a:moveTo>
                  <a:pt x="20" y="0"/>
                </a:moveTo>
                <a:lnTo>
                  <a:pt x="30" y="3"/>
                </a:lnTo>
                <a:lnTo>
                  <a:pt x="38" y="8"/>
                </a:lnTo>
                <a:lnTo>
                  <a:pt x="45" y="13"/>
                </a:lnTo>
                <a:lnTo>
                  <a:pt x="61" y="35"/>
                </a:lnTo>
                <a:lnTo>
                  <a:pt x="74" y="57"/>
                </a:lnTo>
                <a:lnTo>
                  <a:pt x="83" y="81"/>
                </a:lnTo>
                <a:lnTo>
                  <a:pt x="88" y="95"/>
                </a:lnTo>
                <a:lnTo>
                  <a:pt x="91" y="108"/>
                </a:lnTo>
                <a:lnTo>
                  <a:pt x="91" y="118"/>
                </a:lnTo>
                <a:lnTo>
                  <a:pt x="91" y="130"/>
                </a:lnTo>
                <a:lnTo>
                  <a:pt x="91" y="142"/>
                </a:lnTo>
                <a:lnTo>
                  <a:pt x="94" y="152"/>
                </a:lnTo>
                <a:lnTo>
                  <a:pt x="76" y="127"/>
                </a:lnTo>
                <a:lnTo>
                  <a:pt x="53" y="103"/>
                </a:lnTo>
                <a:lnTo>
                  <a:pt x="39" y="89"/>
                </a:lnTo>
                <a:lnTo>
                  <a:pt x="25" y="75"/>
                </a:lnTo>
                <a:lnTo>
                  <a:pt x="13" y="59"/>
                </a:lnTo>
                <a:lnTo>
                  <a:pt x="3" y="43"/>
                </a:lnTo>
                <a:lnTo>
                  <a:pt x="1" y="34"/>
                </a:lnTo>
                <a:lnTo>
                  <a:pt x="0" y="23"/>
                </a:lnTo>
                <a:lnTo>
                  <a:pt x="2" y="13"/>
                </a:lnTo>
                <a:lnTo>
                  <a:pt x="5" y="8"/>
                </a:lnTo>
                <a:lnTo>
                  <a:pt x="11" y="2"/>
                </a:lnTo>
                <a:lnTo>
                  <a:pt x="20" y="0"/>
                </a:lnTo>
                <a:close/>
              </a:path>
            </a:pathLst>
          </a:custGeom>
          <a:grpFill/>
          <a:ln w="0">
            <a:noFill/>
            <a:prstDash val="solid"/>
            <a:round/>
            <a:headEnd/>
            <a:tailEnd/>
          </a:ln>
        </xdr:spPr>
      </xdr:sp>
      <xdr:sp macro="" textlink="">
        <xdr:nvSpPr>
          <xdr:cNvPr id="140" name="Freeform 19">
            <a:extLst>
              <a:ext uri="{FF2B5EF4-FFF2-40B4-BE49-F238E27FC236}">
                <a16:creationId xmlns:a16="http://schemas.microsoft.com/office/drawing/2014/main" id="{00000000-0008-0000-0000-00008C000000}"/>
              </a:ext>
            </a:extLst>
          </xdr:cNvPr>
          <xdr:cNvSpPr>
            <a:spLocks/>
          </xdr:cNvSpPr>
        </xdr:nvSpPr>
        <xdr:spPr bwMode="auto">
          <a:xfrm>
            <a:off x="1265" y="43"/>
            <a:ext cx="12" cy="5"/>
          </a:xfrm>
          <a:custGeom>
            <a:avLst/>
            <a:gdLst>
              <a:gd name="T0" fmla="*/ 23 w 160"/>
              <a:gd name="T1" fmla="*/ 0 h 64"/>
              <a:gd name="T2" fmla="*/ 43 w 160"/>
              <a:gd name="T3" fmla="*/ 2 h 64"/>
              <a:gd name="T4" fmla="*/ 65 w 160"/>
              <a:gd name="T5" fmla="*/ 6 h 64"/>
              <a:gd name="T6" fmla="*/ 86 w 160"/>
              <a:gd name="T7" fmla="*/ 14 h 64"/>
              <a:gd name="T8" fmla="*/ 109 w 160"/>
              <a:gd name="T9" fmla="*/ 24 h 64"/>
              <a:gd name="T10" fmla="*/ 128 w 160"/>
              <a:gd name="T11" fmla="*/ 36 h 64"/>
              <a:gd name="T12" fmla="*/ 146 w 160"/>
              <a:gd name="T13" fmla="*/ 48 h 64"/>
              <a:gd name="T14" fmla="*/ 160 w 160"/>
              <a:gd name="T15" fmla="*/ 59 h 64"/>
              <a:gd name="T16" fmla="*/ 134 w 160"/>
              <a:gd name="T17" fmla="*/ 62 h 64"/>
              <a:gd name="T18" fmla="*/ 109 w 160"/>
              <a:gd name="T19" fmla="*/ 63 h 64"/>
              <a:gd name="T20" fmla="*/ 87 w 160"/>
              <a:gd name="T21" fmla="*/ 64 h 64"/>
              <a:gd name="T22" fmla="*/ 67 w 160"/>
              <a:gd name="T23" fmla="*/ 64 h 64"/>
              <a:gd name="T24" fmla="*/ 46 w 160"/>
              <a:gd name="T25" fmla="*/ 60 h 64"/>
              <a:gd name="T26" fmla="*/ 27 w 160"/>
              <a:gd name="T27" fmla="*/ 52 h 64"/>
              <a:gd name="T28" fmla="*/ 18 w 160"/>
              <a:gd name="T29" fmla="*/ 47 h 64"/>
              <a:gd name="T30" fmla="*/ 10 w 160"/>
              <a:gd name="T31" fmla="*/ 39 h 64"/>
              <a:gd name="T32" fmla="*/ 4 w 160"/>
              <a:gd name="T33" fmla="*/ 30 h 64"/>
              <a:gd name="T34" fmla="*/ 0 w 160"/>
              <a:gd name="T35" fmla="*/ 21 h 64"/>
              <a:gd name="T36" fmla="*/ 0 w 160"/>
              <a:gd name="T37" fmla="*/ 12 h 64"/>
              <a:gd name="T38" fmla="*/ 5 w 160"/>
              <a:gd name="T39" fmla="*/ 6 h 64"/>
              <a:gd name="T40" fmla="*/ 12 w 160"/>
              <a:gd name="T41" fmla="*/ 3 h 64"/>
              <a:gd name="T42" fmla="*/ 23 w 160"/>
              <a:gd name="T4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0" h="64">
                <a:moveTo>
                  <a:pt x="23" y="0"/>
                </a:moveTo>
                <a:lnTo>
                  <a:pt x="43" y="2"/>
                </a:lnTo>
                <a:lnTo>
                  <a:pt x="65" y="6"/>
                </a:lnTo>
                <a:lnTo>
                  <a:pt x="86" y="14"/>
                </a:lnTo>
                <a:lnTo>
                  <a:pt x="109" y="24"/>
                </a:lnTo>
                <a:lnTo>
                  <a:pt x="128" y="36"/>
                </a:lnTo>
                <a:lnTo>
                  <a:pt x="146" y="48"/>
                </a:lnTo>
                <a:lnTo>
                  <a:pt x="160" y="59"/>
                </a:lnTo>
                <a:lnTo>
                  <a:pt x="134" y="62"/>
                </a:lnTo>
                <a:lnTo>
                  <a:pt x="109" y="63"/>
                </a:lnTo>
                <a:lnTo>
                  <a:pt x="87" y="64"/>
                </a:lnTo>
                <a:lnTo>
                  <a:pt x="67" y="64"/>
                </a:lnTo>
                <a:lnTo>
                  <a:pt x="46" y="60"/>
                </a:lnTo>
                <a:lnTo>
                  <a:pt x="27" y="52"/>
                </a:lnTo>
                <a:lnTo>
                  <a:pt x="18" y="47"/>
                </a:lnTo>
                <a:lnTo>
                  <a:pt x="10" y="39"/>
                </a:lnTo>
                <a:lnTo>
                  <a:pt x="4" y="30"/>
                </a:lnTo>
                <a:lnTo>
                  <a:pt x="0" y="21"/>
                </a:lnTo>
                <a:lnTo>
                  <a:pt x="0" y="12"/>
                </a:lnTo>
                <a:lnTo>
                  <a:pt x="5" y="6"/>
                </a:lnTo>
                <a:lnTo>
                  <a:pt x="12" y="3"/>
                </a:lnTo>
                <a:lnTo>
                  <a:pt x="23" y="0"/>
                </a:lnTo>
                <a:close/>
              </a:path>
            </a:pathLst>
          </a:custGeom>
          <a:grpFill/>
          <a:ln w="0">
            <a:noFill/>
            <a:prstDash val="solid"/>
            <a:round/>
            <a:headEnd/>
            <a:tailEnd/>
          </a:ln>
        </xdr:spPr>
      </xdr:sp>
      <xdr:sp macro="" textlink="">
        <xdr:nvSpPr>
          <xdr:cNvPr id="141" name="Freeform 20">
            <a:extLst>
              <a:ext uri="{FF2B5EF4-FFF2-40B4-BE49-F238E27FC236}">
                <a16:creationId xmlns:a16="http://schemas.microsoft.com/office/drawing/2014/main" id="{00000000-0008-0000-0000-00008D000000}"/>
              </a:ext>
            </a:extLst>
          </xdr:cNvPr>
          <xdr:cNvSpPr>
            <a:spLocks/>
          </xdr:cNvSpPr>
        </xdr:nvSpPr>
        <xdr:spPr bwMode="auto">
          <a:xfrm>
            <a:off x="1269" y="36"/>
            <a:ext cx="12" cy="6"/>
          </a:xfrm>
          <a:custGeom>
            <a:avLst/>
            <a:gdLst>
              <a:gd name="T0" fmla="*/ 154 w 154"/>
              <a:gd name="T1" fmla="*/ 0 h 83"/>
              <a:gd name="T2" fmla="*/ 134 w 154"/>
              <a:gd name="T3" fmla="*/ 18 h 83"/>
              <a:gd name="T4" fmla="*/ 117 w 154"/>
              <a:gd name="T5" fmla="*/ 36 h 83"/>
              <a:gd name="T6" fmla="*/ 101 w 154"/>
              <a:gd name="T7" fmla="*/ 51 h 83"/>
              <a:gd name="T8" fmla="*/ 85 w 154"/>
              <a:gd name="T9" fmla="*/ 63 h 83"/>
              <a:gd name="T10" fmla="*/ 68 w 154"/>
              <a:gd name="T11" fmla="*/ 74 h 83"/>
              <a:gd name="T12" fmla="*/ 47 w 154"/>
              <a:gd name="T13" fmla="*/ 81 h 83"/>
              <a:gd name="T14" fmla="*/ 37 w 154"/>
              <a:gd name="T15" fmla="*/ 83 h 83"/>
              <a:gd name="T16" fmla="*/ 26 w 154"/>
              <a:gd name="T17" fmla="*/ 82 h 83"/>
              <a:gd name="T18" fmla="*/ 15 w 154"/>
              <a:gd name="T19" fmla="*/ 78 h 83"/>
              <a:gd name="T20" fmla="*/ 7 w 154"/>
              <a:gd name="T21" fmla="*/ 74 h 83"/>
              <a:gd name="T22" fmla="*/ 1 w 154"/>
              <a:gd name="T23" fmla="*/ 68 h 83"/>
              <a:gd name="T24" fmla="*/ 0 w 154"/>
              <a:gd name="T25" fmla="*/ 60 h 83"/>
              <a:gd name="T26" fmla="*/ 1 w 154"/>
              <a:gd name="T27" fmla="*/ 56 h 83"/>
              <a:gd name="T28" fmla="*/ 3 w 154"/>
              <a:gd name="T29" fmla="*/ 53 h 83"/>
              <a:gd name="T30" fmla="*/ 6 w 154"/>
              <a:gd name="T31" fmla="*/ 48 h 83"/>
              <a:gd name="T32" fmla="*/ 10 w 154"/>
              <a:gd name="T33" fmla="*/ 44 h 83"/>
              <a:gd name="T34" fmla="*/ 26 w 154"/>
              <a:gd name="T35" fmla="*/ 32 h 83"/>
              <a:gd name="T36" fmla="*/ 45 w 154"/>
              <a:gd name="T37" fmla="*/ 22 h 83"/>
              <a:gd name="T38" fmla="*/ 68 w 154"/>
              <a:gd name="T39" fmla="*/ 13 h 83"/>
              <a:gd name="T40" fmla="*/ 90 w 154"/>
              <a:gd name="T41" fmla="*/ 7 h 83"/>
              <a:gd name="T42" fmla="*/ 113 w 154"/>
              <a:gd name="T43" fmla="*/ 2 h 83"/>
              <a:gd name="T44" fmla="*/ 134 w 154"/>
              <a:gd name="T45" fmla="*/ 0 h 83"/>
              <a:gd name="T46" fmla="*/ 154 w 154"/>
              <a:gd name="T47"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54" h="83">
                <a:moveTo>
                  <a:pt x="154" y="0"/>
                </a:moveTo>
                <a:lnTo>
                  <a:pt x="134" y="18"/>
                </a:lnTo>
                <a:lnTo>
                  <a:pt x="117" y="36"/>
                </a:lnTo>
                <a:lnTo>
                  <a:pt x="101" y="51"/>
                </a:lnTo>
                <a:lnTo>
                  <a:pt x="85" y="63"/>
                </a:lnTo>
                <a:lnTo>
                  <a:pt x="68" y="74"/>
                </a:lnTo>
                <a:lnTo>
                  <a:pt x="47" y="81"/>
                </a:lnTo>
                <a:lnTo>
                  <a:pt x="37" y="83"/>
                </a:lnTo>
                <a:lnTo>
                  <a:pt x="26" y="82"/>
                </a:lnTo>
                <a:lnTo>
                  <a:pt x="15" y="78"/>
                </a:lnTo>
                <a:lnTo>
                  <a:pt x="7" y="74"/>
                </a:lnTo>
                <a:lnTo>
                  <a:pt x="1" y="68"/>
                </a:lnTo>
                <a:lnTo>
                  <a:pt x="0" y="60"/>
                </a:lnTo>
                <a:lnTo>
                  <a:pt x="1" y="56"/>
                </a:lnTo>
                <a:lnTo>
                  <a:pt x="3" y="53"/>
                </a:lnTo>
                <a:lnTo>
                  <a:pt x="6" y="48"/>
                </a:lnTo>
                <a:lnTo>
                  <a:pt x="10" y="44"/>
                </a:lnTo>
                <a:lnTo>
                  <a:pt x="26" y="32"/>
                </a:lnTo>
                <a:lnTo>
                  <a:pt x="45" y="22"/>
                </a:lnTo>
                <a:lnTo>
                  <a:pt x="68" y="13"/>
                </a:lnTo>
                <a:lnTo>
                  <a:pt x="90" y="7"/>
                </a:lnTo>
                <a:lnTo>
                  <a:pt x="113" y="2"/>
                </a:lnTo>
                <a:lnTo>
                  <a:pt x="134" y="0"/>
                </a:lnTo>
                <a:lnTo>
                  <a:pt x="154" y="0"/>
                </a:lnTo>
                <a:close/>
              </a:path>
            </a:pathLst>
          </a:custGeom>
          <a:grpFill/>
          <a:ln w="0">
            <a:noFill/>
            <a:prstDash val="solid"/>
            <a:round/>
            <a:headEnd/>
            <a:tailEnd/>
          </a:ln>
        </xdr:spPr>
      </xdr:sp>
      <xdr:sp macro="" textlink="">
        <xdr:nvSpPr>
          <xdr:cNvPr id="142" name="Freeform 21">
            <a:extLst>
              <a:ext uri="{FF2B5EF4-FFF2-40B4-BE49-F238E27FC236}">
                <a16:creationId xmlns:a16="http://schemas.microsoft.com/office/drawing/2014/main" id="{00000000-0008-0000-0000-00008E000000}"/>
              </a:ext>
            </a:extLst>
          </xdr:cNvPr>
          <xdr:cNvSpPr>
            <a:spLocks noEditPoints="1"/>
          </xdr:cNvSpPr>
        </xdr:nvSpPr>
        <xdr:spPr bwMode="auto">
          <a:xfrm>
            <a:off x="1218" y="34"/>
            <a:ext cx="13" cy="8"/>
          </a:xfrm>
          <a:custGeom>
            <a:avLst/>
            <a:gdLst>
              <a:gd name="T0" fmla="*/ 126 w 164"/>
              <a:gd name="T1" fmla="*/ 12 h 105"/>
              <a:gd name="T2" fmla="*/ 105 w 164"/>
              <a:gd name="T3" fmla="*/ 20 h 105"/>
              <a:gd name="T4" fmla="*/ 82 w 164"/>
              <a:gd name="T5" fmla="*/ 30 h 105"/>
              <a:gd name="T6" fmla="*/ 60 w 164"/>
              <a:gd name="T7" fmla="*/ 40 h 105"/>
              <a:gd name="T8" fmla="*/ 39 w 164"/>
              <a:gd name="T9" fmla="*/ 53 h 105"/>
              <a:gd name="T10" fmla="*/ 23 w 164"/>
              <a:gd name="T11" fmla="*/ 67 h 105"/>
              <a:gd name="T12" fmla="*/ 10 w 164"/>
              <a:gd name="T13" fmla="*/ 83 h 105"/>
              <a:gd name="T14" fmla="*/ 5 w 164"/>
              <a:gd name="T15" fmla="*/ 99 h 105"/>
              <a:gd name="T16" fmla="*/ 23 w 164"/>
              <a:gd name="T17" fmla="*/ 100 h 105"/>
              <a:gd name="T18" fmla="*/ 40 w 164"/>
              <a:gd name="T19" fmla="*/ 97 h 105"/>
              <a:gd name="T20" fmla="*/ 55 w 164"/>
              <a:gd name="T21" fmla="*/ 89 h 105"/>
              <a:gd name="T22" fmla="*/ 68 w 164"/>
              <a:gd name="T23" fmla="*/ 78 h 105"/>
              <a:gd name="T24" fmla="*/ 79 w 164"/>
              <a:gd name="T25" fmla="*/ 65 h 105"/>
              <a:gd name="T26" fmla="*/ 90 w 164"/>
              <a:gd name="T27" fmla="*/ 51 h 105"/>
              <a:gd name="T28" fmla="*/ 100 w 164"/>
              <a:gd name="T29" fmla="*/ 37 h 105"/>
              <a:gd name="T30" fmla="*/ 112 w 164"/>
              <a:gd name="T31" fmla="*/ 23 h 105"/>
              <a:gd name="T32" fmla="*/ 126 w 164"/>
              <a:gd name="T33" fmla="*/ 12 h 105"/>
              <a:gd name="T34" fmla="*/ 158 w 164"/>
              <a:gd name="T35" fmla="*/ 0 h 105"/>
              <a:gd name="T36" fmla="*/ 162 w 164"/>
              <a:gd name="T37" fmla="*/ 1 h 105"/>
              <a:gd name="T38" fmla="*/ 164 w 164"/>
              <a:gd name="T39" fmla="*/ 1 h 105"/>
              <a:gd name="T40" fmla="*/ 157 w 164"/>
              <a:gd name="T41" fmla="*/ 3 h 105"/>
              <a:gd name="T42" fmla="*/ 150 w 164"/>
              <a:gd name="T43" fmla="*/ 6 h 105"/>
              <a:gd name="T44" fmla="*/ 143 w 164"/>
              <a:gd name="T45" fmla="*/ 8 h 105"/>
              <a:gd name="T46" fmla="*/ 133 w 164"/>
              <a:gd name="T47" fmla="*/ 14 h 105"/>
              <a:gd name="T48" fmla="*/ 123 w 164"/>
              <a:gd name="T49" fmla="*/ 20 h 105"/>
              <a:gd name="T50" fmla="*/ 112 w 164"/>
              <a:gd name="T51" fmla="*/ 30 h 105"/>
              <a:gd name="T52" fmla="*/ 103 w 164"/>
              <a:gd name="T53" fmla="*/ 41 h 105"/>
              <a:gd name="T54" fmla="*/ 93 w 164"/>
              <a:gd name="T55" fmla="*/ 54 h 105"/>
              <a:gd name="T56" fmla="*/ 84 w 164"/>
              <a:gd name="T57" fmla="*/ 66 h 105"/>
              <a:gd name="T58" fmla="*/ 75 w 164"/>
              <a:gd name="T59" fmla="*/ 77 h 105"/>
              <a:gd name="T60" fmla="*/ 64 w 164"/>
              <a:gd name="T61" fmla="*/ 88 h 105"/>
              <a:gd name="T62" fmla="*/ 53 w 164"/>
              <a:gd name="T63" fmla="*/ 96 h 105"/>
              <a:gd name="T64" fmla="*/ 39 w 164"/>
              <a:gd name="T65" fmla="*/ 101 h 105"/>
              <a:gd name="T66" fmla="*/ 23 w 164"/>
              <a:gd name="T67" fmla="*/ 105 h 105"/>
              <a:gd name="T68" fmla="*/ 14 w 164"/>
              <a:gd name="T69" fmla="*/ 105 h 105"/>
              <a:gd name="T70" fmla="*/ 2 w 164"/>
              <a:gd name="T71" fmla="*/ 103 h 105"/>
              <a:gd name="T72" fmla="*/ 0 w 164"/>
              <a:gd name="T73" fmla="*/ 103 h 105"/>
              <a:gd name="T74" fmla="*/ 0 w 164"/>
              <a:gd name="T75" fmla="*/ 100 h 105"/>
              <a:gd name="T76" fmla="*/ 4 w 164"/>
              <a:gd name="T77" fmla="*/ 81 h 105"/>
              <a:gd name="T78" fmla="*/ 13 w 164"/>
              <a:gd name="T79" fmla="*/ 64 h 105"/>
              <a:gd name="T80" fmla="*/ 24 w 164"/>
              <a:gd name="T81" fmla="*/ 49 h 105"/>
              <a:gd name="T82" fmla="*/ 39 w 164"/>
              <a:gd name="T83" fmla="*/ 37 h 105"/>
              <a:gd name="T84" fmla="*/ 57 w 164"/>
              <a:gd name="T85" fmla="*/ 26 h 105"/>
              <a:gd name="T86" fmla="*/ 76 w 164"/>
              <a:gd name="T87" fmla="*/ 18 h 105"/>
              <a:gd name="T88" fmla="*/ 95 w 164"/>
              <a:gd name="T89" fmla="*/ 11 h 105"/>
              <a:gd name="T90" fmla="*/ 115 w 164"/>
              <a:gd name="T91" fmla="*/ 6 h 105"/>
              <a:gd name="T92" fmla="*/ 135 w 164"/>
              <a:gd name="T93" fmla="*/ 3 h 105"/>
              <a:gd name="T94" fmla="*/ 153 w 164"/>
              <a:gd name="T95" fmla="*/ 1 h 105"/>
              <a:gd name="T96" fmla="*/ 156 w 164"/>
              <a:gd name="T97" fmla="*/ 1 h 105"/>
              <a:gd name="T98" fmla="*/ 158 w 164"/>
              <a:gd name="T99" fmla="*/ 0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4" h="105">
                <a:moveTo>
                  <a:pt x="126" y="12"/>
                </a:moveTo>
                <a:lnTo>
                  <a:pt x="105" y="20"/>
                </a:lnTo>
                <a:lnTo>
                  <a:pt x="82" y="30"/>
                </a:lnTo>
                <a:lnTo>
                  <a:pt x="60" y="40"/>
                </a:lnTo>
                <a:lnTo>
                  <a:pt x="39" y="53"/>
                </a:lnTo>
                <a:lnTo>
                  <a:pt x="23" y="67"/>
                </a:lnTo>
                <a:lnTo>
                  <a:pt x="10" y="83"/>
                </a:lnTo>
                <a:lnTo>
                  <a:pt x="5" y="99"/>
                </a:lnTo>
                <a:lnTo>
                  <a:pt x="23" y="100"/>
                </a:lnTo>
                <a:lnTo>
                  <a:pt x="40" y="97"/>
                </a:lnTo>
                <a:lnTo>
                  <a:pt x="55" y="89"/>
                </a:lnTo>
                <a:lnTo>
                  <a:pt x="68" y="78"/>
                </a:lnTo>
                <a:lnTo>
                  <a:pt x="79" y="65"/>
                </a:lnTo>
                <a:lnTo>
                  <a:pt x="90" y="51"/>
                </a:lnTo>
                <a:lnTo>
                  <a:pt x="100" y="37"/>
                </a:lnTo>
                <a:lnTo>
                  <a:pt x="112" y="23"/>
                </a:lnTo>
                <a:lnTo>
                  <a:pt x="126" y="12"/>
                </a:lnTo>
                <a:close/>
                <a:moveTo>
                  <a:pt x="158" y="0"/>
                </a:moveTo>
                <a:lnTo>
                  <a:pt x="162" y="1"/>
                </a:lnTo>
                <a:lnTo>
                  <a:pt x="164" y="1"/>
                </a:lnTo>
                <a:lnTo>
                  <a:pt x="157" y="3"/>
                </a:lnTo>
                <a:lnTo>
                  <a:pt x="150" y="6"/>
                </a:lnTo>
                <a:lnTo>
                  <a:pt x="143" y="8"/>
                </a:lnTo>
                <a:lnTo>
                  <a:pt x="133" y="14"/>
                </a:lnTo>
                <a:lnTo>
                  <a:pt x="123" y="20"/>
                </a:lnTo>
                <a:lnTo>
                  <a:pt x="112" y="30"/>
                </a:lnTo>
                <a:lnTo>
                  <a:pt x="103" y="41"/>
                </a:lnTo>
                <a:lnTo>
                  <a:pt x="93" y="54"/>
                </a:lnTo>
                <a:lnTo>
                  <a:pt x="84" y="66"/>
                </a:lnTo>
                <a:lnTo>
                  <a:pt x="75" y="77"/>
                </a:lnTo>
                <a:lnTo>
                  <a:pt x="64" y="88"/>
                </a:lnTo>
                <a:lnTo>
                  <a:pt x="53" y="96"/>
                </a:lnTo>
                <a:lnTo>
                  <a:pt x="39" y="101"/>
                </a:lnTo>
                <a:lnTo>
                  <a:pt x="23" y="105"/>
                </a:lnTo>
                <a:lnTo>
                  <a:pt x="14" y="105"/>
                </a:lnTo>
                <a:lnTo>
                  <a:pt x="2" y="103"/>
                </a:lnTo>
                <a:lnTo>
                  <a:pt x="0" y="103"/>
                </a:lnTo>
                <a:lnTo>
                  <a:pt x="0" y="100"/>
                </a:lnTo>
                <a:lnTo>
                  <a:pt x="4" y="81"/>
                </a:lnTo>
                <a:lnTo>
                  <a:pt x="13" y="64"/>
                </a:lnTo>
                <a:lnTo>
                  <a:pt x="24" y="49"/>
                </a:lnTo>
                <a:lnTo>
                  <a:pt x="39" y="37"/>
                </a:lnTo>
                <a:lnTo>
                  <a:pt x="57" y="26"/>
                </a:lnTo>
                <a:lnTo>
                  <a:pt x="76" y="18"/>
                </a:lnTo>
                <a:lnTo>
                  <a:pt x="95" y="11"/>
                </a:lnTo>
                <a:lnTo>
                  <a:pt x="115" y="6"/>
                </a:lnTo>
                <a:lnTo>
                  <a:pt x="135" y="3"/>
                </a:lnTo>
                <a:lnTo>
                  <a:pt x="153" y="1"/>
                </a:lnTo>
                <a:lnTo>
                  <a:pt x="156" y="1"/>
                </a:lnTo>
                <a:lnTo>
                  <a:pt x="158" y="0"/>
                </a:lnTo>
                <a:close/>
              </a:path>
            </a:pathLst>
          </a:custGeom>
          <a:grpFill/>
          <a:ln w="0">
            <a:noFill/>
            <a:prstDash val="solid"/>
            <a:round/>
            <a:headEnd/>
            <a:tailEnd/>
          </a:ln>
        </xdr:spPr>
      </xdr:sp>
      <xdr:sp macro="" textlink="">
        <xdr:nvSpPr>
          <xdr:cNvPr id="143" name="Freeform 22">
            <a:extLst>
              <a:ext uri="{FF2B5EF4-FFF2-40B4-BE49-F238E27FC236}">
                <a16:creationId xmlns:a16="http://schemas.microsoft.com/office/drawing/2014/main" id="{00000000-0008-0000-0000-00008F000000}"/>
              </a:ext>
            </a:extLst>
          </xdr:cNvPr>
          <xdr:cNvSpPr>
            <a:spLocks noEditPoints="1"/>
          </xdr:cNvSpPr>
        </xdr:nvSpPr>
        <xdr:spPr bwMode="auto">
          <a:xfrm>
            <a:off x="1220" y="40"/>
            <a:ext cx="18" cy="4"/>
          </a:xfrm>
          <a:custGeom>
            <a:avLst/>
            <a:gdLst>
              <a:gd name="T0" fmla="*/ 71 w 230"/>
              <a:gd name="T1" fmla="*/ 4 h 52"/>
              <a:gd name="T2" fmla="*/ 66 w 230"/>
              <a:gd name="T3" fmla="*/ 4 h 52"/>
              <a:gd name="T4" fmla="*/ 57 w 230"/>
              <a:gd name="T5" fmla="*/ 4 h 52"/>
              <a:gd name="T6" fmla="*/ 49 w 230"/>
              <a:gd name="T7" fmla="*/ 5 h 52"/>
              <a:gd name="T8" fmla="*/ 40 w 230"/>
              <a:gd name="T9" fmla="*/ 7 h 52"/>
              <a:gd name="T10" fmla="*/ 34 w 230"/>
              <a:gd name="T11" fmla="*/ 11 h 52"/>
              <a:gd name="T12" fmla="*/ 32 w 230"/>
              <a:gd name="T13" fmla="*/ 16 h 52"/>
              <a:gd name="T14" fmla="*/ 33 w 230"/>
              <a:gd name="T15" fmla="*/ 25 h 52"/>
              <a:gd name="T16" fmla="*/ 38 w 230"/>
              <a:gd name="T17" fmla="*/ 31 h 52"/>
              <a:gd name="T18" fmla="*/ 48 w 230"/>
              <a:gd name="T19" fmla="*/ 36 h 52"/>
              <a:gd name="T20" fmla="*/ 59 w 230"/>
              <a:gd name="T21" fmla="*/ 41 h 52"/>
              <a:gd name="T22" fmla="*/ 70 w 230"/>
              <a:gd name="T23" fmla="*/ 43 h 52"/>
              <a:gd name="T24" fmla="*/ 82 w 230"/>
              <a:gd name="T25" fmla="*/ 45 h 52"/>
              <a:gd name="T26" fmla="*/ 92 w 230"/>
              <a:gd name="T27" fmla="*/ 47 h 52"/>
              <a:gd name="T28" fmla="*/ 99 w 230"/>
              <a:gd name="T29" fmla="*/ 48 h 52"/>
              <a:gd name="T30" fmla="*/ 111 w 230"/>
              <a:gd name="T31" fmla="*/ 48 h 52"/>
              <a:gd name="T32" fmla="*/ 124 w 230"/>
              <a:gd name="T33" fmla="*/ 47 h 52"/>
              <a:gd name="T34" fmla="*/ 138 w 230"/>
              <a:gd name="T35" fmla="*/ 44 h 52"/>
              <a:gd name="T36" fmla="*/ 150 w 230"/>
              <a:gd name="T37" fmla="*/ 40 h 52"/>
              <a:gd name="T38" fmla="*/ 161 w 230"/>
              <a:gd name="T39" fmla="*/ 37 h 52"/>
              <a:gd name="T40" fmla="*/ 180 w 230"/>
              <a:gd name="T41" fmla="*/ 33 h 52"/>
              <a:gd name="T42" fmla="*/ 193 w 230"/>
              <a:gd name="T43" fmla="*/ 31 h 52"/>
              <a:gd name="T44" fmla="*/ 202 w 230"/>
              <a:gd name="T45" fmla="*/ 30 h 52"/>
              <a:gd name="T46" fmla="*/ 181 w 230"/>
              <a:gd name="T47" fmla="*/ 21 h 52"/>
              <a:gd name="T48" fmla="*/ 156 w 230"/>
              <a:gd name="T49" fmla="*/ 13 h 52"/>
              <a:gd name="T50" fmla="*/ 128 w 230"/>
              <a:gd name="T51" fmla="*/ 7 h 52"/>
              <a:gd name="T52" fmla="*/ 99 w 230"/>
              <a:gd name="T53" fmla="*/ 4 h 52"/>
              <a:gd name="T54" fmla="*/ 71 w 230"/>
              <a:gd name="T55" fmla="*/ 4 h 52"/>
              <a:gd name="T56" fmla="*/ 72 w 230"/>
              <a:gd name="T57" fmla="*/ 0 h 52"/>
              <a:gd name="T58" fmla="*/ 100 w 230"/>
              <a:gd name="T59" fmla="*/ 0 h 52"/>
              <a:gd name="T60" fmla="*/ 129 w 230"/>
              <a:gd name="T61" fmla="*/ 3 h 52"/>
              <a:gd name="T62" fmla="*/ 156 w 230"/>
              <a:gd name="T63" fmla="*/ 8 h 52"/>
              <a:gd name="T64" fmla="*/ 175 w 230"/>
              <a:gd name="T65" fmla="*/ 15 h 52"/>
              <a:gd name="T66" fmla="*/ 194 w 230"/>
              <a:gd name="T67" fmla="*/ 22 h 52"/>
              <a:gd name="T68" fmla="*/ 213 w 230"/>
              <a:gd name="T69" fmla="*/ 30 h 52"/>
              <a:gd name="T70" fmla="*/ 221 w 230"/>
              <a:gd name="T71" fmla="*/ 32 h 52"/>
              <a:gd name="T72" fmla="*/ 230 w 230"/>
              <a:gd name="T73" fmla="*/ 34 h 52"/>
              <a:gd name="T74" fmla="*/ 214 w 230"/>
              <a:gd name="T75" fmla="*/ 34 h 52"/>
              <a:gd name="T76" fmla="*/ 199 w 230"/>
              <a:gd name="T77" fmla="*/ 34 h 52"/>
              <a:gd name="T78" fmla="*/ 181 w 230"/>
              <a:gd name="T79" fmla="*/ 37 h 52"/>
              <a:gd name="T80" fmla="*/ 163 w 230"/>
              <a:gd name="T81" fmla="*/ 42 h 52"/>
              <a:gd name="T82" fmla="*/ 145 w 230"/>
              <a:gd name="T83" fmla="*/ 45 h 52"/>
              <a:gd name="T84" fmla="*/ 128 w 230"/>
              <a:gd name="T85" fmla="*/ 48 h 52"/>
              <a:gd name="T86" fmla="*/ 113 w 230"/>
              <a:gd name="T87" fmla="*/ 50 h 52"/>
              <a:gd name="T88" fmla="*/ 101 w 230"/>
              <a:gd name="T89" fmla="*/ 52 h 52"/>
              <a:gd name="T90" fmla="*/ 92 w 230"/>
              <a:gd name="T91" fmla="*/ 52 h 52"/>
              <a:gd name="T92" fmla="*/ 76 w 230"/>
              <a:gd name="T93" fmla="*/ 50 h 52"/>
              <a:gd name="T94" fmla="*/ 56 w 230"/>
              <a:gd name="T95" fmla="*/ 47 h 52"/>
              <a:gd name="T96" fmla="*/ 37 w 230"/>
              <a:gd name="T97" fmla="*/ 43 h 52"/>
              <a:gd name="T98" fmla="*/ 18 w 230"/>
              <a:gd name="T99" fmla="*/ 37 h 52"/>
              <a:gd name="T100" fmla="*/ 2 w 230"/>
              <a:gd name="T101" fmla="*/ 30 h 52"/>
              <a:gd name="T102" fmla="*/ 0 w 230"/>
              <a:gd name="T103" fmla="*/ 29 h 52"/>
              <a:gd name="T104" fmla="*/ 2 w 230"/>
              <a:gd name="T105" fmla="*/ 27 h 52"/>
              <a:gd name="T106" fmla="*/ 15 w 230"/>
              <a:gd name="T107" fmla="*/ 15 h 52"/>
              <a:gd name="T108" fmla="*/ 32 w 230"/>
              <a:gd name="T109" fmla="*/ 7 h 52"/>
              <a:gd name="T110" fmla="*/ 51 w 230"/>
              <a:gd name="T111" fmla="*/ 2 h 52"/>
              <a:gd name="T112" fmla="*/ 72 w 230"/>
              <a:gd name="T113" fmla="*/ 0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0" h="52">
                <a:moveTo>
                  <a:pt x="71" y="4"/>
                </a:moveTo>
                <a:lnTo>
                  <a:pt x="66" y="4"/>
                </a:lnTo>
                <a:lnTo>
                  <a:pt x="57" y="4"/>
                </a:lnTo>
                <a:lnTo>
                  <a:pt x="49" y="5"/>
                </a:lnTo>
                <a:lnTo>
                  <a:pt x="40" y="7"/>
                </a:lnTo>
                <a:lnTo>
                  <a:pt x="34" y="11"/>
                </a:lnTo>
                <a:lnTo>
                  <a:pt x="32" y="16"/>
                </a:lnTo>
                <a:lnTo>
                  <a:pt x="33" y="25"/>
                </a:lnTo>
                <a:lnTo>
                  <a:pt x="38" y="31"/>
                </a:lnTo>
                <a:lnTo>
                  <a:pt x="48" y="36"/>
                </a:lnTo>
                <a:lnTo>
                  <a:pt x="59" y="41"/>
                </a:lnTo>
                <a:lnTo>
                  <a:pt x="70" y="43"/>
                </a:lnTo>
                <a:lnTo>
                  <a:pt x="82" y="45"/>
                </a:lnTo>
                <a:lnTo>
                  <a:pt x="92" y="47"/>
                </a:lnTo>
                <a:lnTo>
                  <a:pt x="99" y="48"/>
                </a:lnTo>
                <a:lnTo>
                  <a:pt x="111" y="48"/>
                </a:lnTo>
                <a:lnTo>
                  <a:pt x="124" y="47"/>
                </a:lnTo>
                <a:lnTo>
                  <a:pt x="138" y="44"/>
                </a:lnTo>
                <a:lnTo>
                  <a:pt x="150" y="40"/>
                </a:lnTo>
                <a:lnTo>
                  <a:pt x="161" y="37"/>
                </a:lnTo>
                <a:lnTo>
                  <a:pt x="180" y="33"/>
                </a:lnTo>
                <a:lnTo>
                  <a:pt x="193" y="31"/>
                </a:lnTo>
                <a:lnTo>
                  <a:pt x="202" y="30"/>
                </a:lnTo>
                <a:lnTo>
                  <a:pt x="181" y="21"/>
                </a:lnTo>
                <a:lnTo>
                  <a:pt x="156" y="13"/>
                </a:lnTo>
                <a:lnTo>
                  <a:pt x="128" y="7"/>
                </a:lnTo>
                <a:lnTo>
                  <a:pt x="99" y="4"/>
                </a:lnTo>
                <a:lnTo>
                  <a:pt x="71" y="4"/>
                </a:lnTo>
                <a:close/>
                <a:moveTo>
                  <a:pt x="72" y="0"/>
                </a:moveTo>
                <a:lnTo>
                  <a:pt x="100" y="0"/>
                </a:lnTo>
                <a:lnTo>
                  <a:pt x="129" y="3"/>
                </a:lnTo>
                <a:lnTo>
                  <a:pt x="156" y="8"/>
                </a:lnTo>
                <a:lnTo>
                  <a:pt x="175" y="15"/>
                </a:lnTo>
                <a:lnTo>
                  <a:pt x="194" y="22"/>
                </a:lnTo>
                <a:lnTo>
                  <a:pt x="213" y="30"/>
                </a:lnTo>
                <a:lnTo>
                  <a:pt x="221" y="32"/>
                </a:lnTo>
                <a:lnTo>
                  <a:pt x="230" y="34"/>
                </a:lnTo>
                <a:lnTo>
                  <a:pt x="214" y="34"/>
                </a:lnTo>
                <a:lnTo>
                  <a:pt x="199" y="34"/>
                </a:lnTo>
                <a:lnTo>
                  <a:pt x="181" y="37"/>
                </a:lnTo>
                <a:lnTo>
                  <a:pt x="163" y="42"/>
                </a:lnTo>
                <a:lnTo>
                  <a:pt x="145" y="45"/>
                </a:lnTo>
                <a:lnTo>
                  <a:pt x="128" y="48"/>
                </a:lnTo>
                <a:lnTo>
                  <a:pt x="113" y="50"/>
                </a:lnTo>
                <a:lnTo>
                  <a:pt x="101" y="52"/>
                </a:lnTo>
                <a:lnTo>
                  <a:pt x="92" y="52"/>
                </a:lnTo>
                <a:lnTo>
                  <a:pt x="76" y="50"/>
                </a:lnTo>
                <a:lnTo>
                  <a:pt x="56" y="47"/>
                </a:lnTo>
                <a:lnTo>
                  <a:pt x="37" y="43"/>
                </a:lnTo>
                <a:lnTo>
                  <a:pt x="18" y="37"/>
                </a:lnTo>
                <a:lnTo>
                  <a:pt x="2" y="30"/>
                </a:lnTo>
                <a:lnTo>
                  <a:pt x="0" y="29"/>
                </a:lnTo>
                <a:lnTo>
                  <a:pt x="2" y="27"/>
                </a:lnTo>
                <a:lnTo>
                  <a:pt x="15" y="15"/>
                </a:lnTo>
                <a:lnTo>
                  <a:pt x="32" y="7"/>
                </a:lnTo>
                <a:lnTo>
                  <a:pt x="51" y="2"/>
                </a:lnTo>
                <a:lnTo>
                  <a:pt x="72" y="0"/>
                </a:lnTo>
                <a:close/>
              </a:path>
            </a:pathLst>
          </a:custGeom>
          <a:grpFill/>
          <a:ln w="0">
            <a:noFill/>
            <a:prstDash val="solid"/>
            <a:round/>
            <a:headEnd/>
            <a:tailEnd/>
          </a:ln>
        </xdr:spPr>
      </xdr:sp>
      <xdr:sp macro="" textlink="">
        <xdr:nvSpPr>
          <xdr:cNvPr id="144" name="Freeform 23">
            <a:extLst>
              <a:ext uri="{FF2B5EF4-FFF2-40B4-BE49-F238E27FC236}">
                <a16:creationId xmlns:a16="http://schemas.microsoft.com/office/drawing/2014/main" id="{00000000-0008-0000-0000-000090000000}"/>
              </a:ext>
            </a:extLst>
          </xdr:cNvPr>
          <xdr:cNvSpPr>
            <a:spLocks noEditPoints="1"/>
          </xdr:cNvSpPr>
        </xdr:nvSpPr>
        <xdr:spPr bwMode="auto">
          <a:xfrm>
            <a:off x="1239" y="41"/>
            <a:ext cx="7" cy="13"/>
          </a:xfrm>
          <a:custGeom>
            <a:avLst/>
            <a:gdLst>
              <a:gd name="T0" fmla="*/ 25 w 91"/>
              <a:gd name="T1" fmla="*/ 18 h 180"/>
              <a:gd name="T2" fmla="*/ 20 w 91"/>
              <a:gd name="T3" fmla="*/ 21 h 180"/>
              <a:gd name="T4" fmla="*/ 18 w 91"/>
              <a:gd name="T5" fmla="*/ 28 h 180"/>
              <a:gd name="T6" fmla="*/ 17 w 91"/>
              <a:gd name="T7" fmla="*/ 39 h 180"/>
              <a:gd name="T8" fmla="*/ 20 w 91"/>
              <a:gd name="T9" fmla="*/ 53 h 180"/>
              <a:gd name="T10" fmla="*/ 25 w 91"/>
              <a:gd name="T11" fmla="*/ 65 h 180"/>
              <a:gd name="T12" fmla="*/ 32 w 91"/>
              <a:gd name="T13" fmla="*/ 76 h 180"/>
              <a:gd name="T14" fmla="*/ 40 w 91"/>
              <a:gd name="T15" fmla="*/ 85 h 180"/>
              <a:gd name="T16" fmla="*/ 49 w 91"/>
              <a:gd name="T17" fmla="*/ 96 h 180"/>
              <a:gd name="T18" fmla="*/ 64 w 91"/>
              <a:gd name="T19" fmla="*/ 113 h 180"/>
              <a:gd name="T20" fmla="*/ 77 w 91"/>
              <a:gd name="T21" fmla="*/ 130 h 180"/>
              <a:gd name="T22" fmla="*/ 86 w 91"/>
              <a:gd name="T23" fmla="*/ 149 h 180"/>
              <a:gd name="T24" fmla="*/ 84 w 91"/>
              <a:gd name="T25" fmla="*/ 128 h 180"/>
              <a:gd name="T26" fmla="*/ 79 w 91"/>
              <a:gd name="T27" fmla="*/ 106 h 180"/>
              <a:gd name="T28" fmla="*/ 73 w 91"/>
              <a:gd name="T29" fmla="*/ 83 h 180"/>
              <a:gd name="T30" fmla="*/ 64 w 91"/>
              <a:gd name="T31" fmla="*/ 61 h 180"/>
              <a:gd name="T32" fmla="*/ 54 w 91"/>
              <a:gd name="T33" fmla="*/ 41 h 180"/>
              <a:gd name="T34" fmla="*/ 41 w 91"/>
              <a:gd name="T35" fmla="*/ 25 h 180"/>
              <a:gd name="T36" fmla="*/ 41 w 91"/>
              <a:gd name="T37" fmla="*/ 25 h 180"/>
              <a:gd name="T38" fmla="*/ 33 w 91"/>
              <a:gd name="T39" fmla="*/ 19 h 180"/>
              <a:gd name="T40" fmla="*/ 25 w 91"/>
              <a:gd name="T41" fmla="*/ 18 h 180"/>
              <a:gd name="T42" fmla="*/ 1 w 91"/>
              <a:gd name="T43" fmla="*/ 0 h 180"/>
              <a:gd name="T44" fmla="*/ 17 w 91"/>
              <a:gd name="T45" fmla="*/ 4 h 180"/>
              <a:gd name="T46" fmla="*/ 32 w 91"/>
              <a:gd name="T47" fmla="*/ 12 h 180"/>
              <a:gd name="T48" fmla="*/ 45 w 91"/>
              <a:gd name="T49" fmla="*/ 22 h 180"/>
              <a:gd name="T50" fmla="*/ 45 w 91"/>
              <a:gd name="T51" fmla="*/ 23 h 180"/>
              <a:gd name="T52" fmla="*/ 57 w 91"/>
              <a:gd name="T53" fmla="*/ 39 h 180"/>
              <a:gd name="T54" fmla="*/ 68 w 91"/>
              <a:gd name="T55" fmla="*/ 57 h 180"/>
              <a:gd name="T56" fmla="*/ 76 w 91"/>
              <a:gd name="T57" fmla="*/ 77 h 180"/>
              <a:gd name="T58" fmla="*/ 82 w 91"/>
              <a:gd name="T59" fmla="*/ 96 h 180"/>
              <a:gd name="T60" fmla="*/ 86 w 91"/>
              <a:gd name="T61" fmla="*/ 116 h 180"/>
              <a:gd name="T62" fmla="*/ 90 w 91"/>
              <a:gd name="T63" fmla="*/ 137 h 180"/>
              <a:gd name="T64" fmla="*/ 91 w 91"/>
              <a:gd name="T65" fmla="*/ 157 h 180"/>
              <a:gd name="T66" fmla="*/ 89 w 91"/>
              <a:gd name="T67" fmla="*/ 177 h 180"/>
              <a:gd name="T68" fmla="*/ 89 w 91"/>
              <a:gd name="T69" fmla="*/ 180 h 180"/>
              <a:gd name="T70" fmla="*/ 86 w 91"/>
              <a:gd name="T71" fmla="*/ 165 h 180"/>
              <a:gd name="T72" fmla="*/ 82 w 91"/>
              <a:gd name="T73" fmla="*/ 152 h 180"/>
              <a:gd name="T74" fmla="*/ 77 w 91"/>
              <a:gd name="T75" fmla="*/ 139 h 180"/>
              <a:gd name="T76" fmla="*/ 62 w 91"/>
              <a:gd name="T77" fmla="*/ 117 h 180"/>
              <a:gd name="T78" fmla="*/ 46 w 91"/>
              <a:gd name="T79" fmla="*/ 98 h 180"/>
              <a:gd name="T80" fmla="*/ 33 w 91"/>
              <a:gd name="T81" fmla="*/ 84 h 180"/>
              <a:gd name="T82" fmla="*/ 21 w 91"/>
              <a:gd name="T83" fmla="*/ 69 h 180"/>
              <a:gd name="T84" fmla="*/ 11 w 91"/>
              <a:gd name="T85" fmla="*/ 53 h 180"/>
              <a:gd name="T86" fmla="*/ 4 w 91"/>
              <a:gd name="T87" fmla="*/ 35 h 180"/>
              <a:gd name="T88" fmla="*/ 2 w 91"/>
              <a:gd name="T89" fmla="*/ 23 h 180"/>
              <a:gd name="T90" fmla="*/ 0 w 91"/>
              <a:gd name="T91" fmla="*/ 11 h 180"/>
              <a:gd name="T92" fmla="*/ 1 w 91"/>
              <a:gd name="T93" fmla="*/ 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91" h="180">
                <a:moveTo>
                  <a:pt x="25" y="18"/>
                </a:moveTo>
                <a:lnTo>
                  <a:pt x="20" y="21"/>
                </a:lnTo>
                <a:lnTo>
                  <a:pt x="18" y="28"/>
                </a:lnTo>
                <a:lnTo>
                  <a:pt x="17" y="39"/>
                </a:lnTo>
                <a:lnTo>
                  <a:pt x="20" y="53"/>
                </a:lnTo>
                <a:lnTo>
                  <a:pt x="25" y="65"/>
                </a:lnTo>
                <a:lnTo>
                  <a:pt x="32" y="76"/>
                </a:lnTo>
                <a:lnTo>
                  <a:pt x="40" y="85"/>
                </a:lnTo>
                <a:lnTo>
                  <a:pt x="49" y="96"/>
                </a:lnTo>
                <a:lnTo>
                  <a:pt x="64" y="113"/>
                </a:lnTo>
                <a:lnTo>
                  <a:pt x="77" y="130"/>
                </a:lnTo>
                <a:lnTo>
                  <a:pt x="86" y="149"/>
                </a:lnTo>
                <a:lnTo>
                  <a:pt x="84" y="128"/>
                </a:lnTo>
                <a:lnTo>
                  <a:pt x="79" y="106"/>
                </a:lnTo>
                <a:lnTo>
                  <a:pt x="73" y="83"/>
                </a:lnTo>
                <a:lnTo>
                  <a:pt x="64" y="61"/>
                </a:lnTo>
                <a:lnTo>
                  <a:pt x="54" y="41"/>
                </a:lnTo>
                <a:lnTo>
                  <a:pt x="41" y="25"/>
                </a:lnTo>
                <a:lnTo>
                  <a:pt x="41" y="25"/>
                </a:lnTo>
                <a:lnTo>
                  <a:pt x="33" y="19"/>
                </a:lnTo>
                <a:lnTo>
                  <a:pt x="25" y="18"/>
                </a:lnTo>
                <a:close/>
                <a:moveTo>
                  <a:pt x="1" y="0"/>
                </a:moveTo>
                <a:lnTo>
                  <a:pt x="17" y="4"/>
                </a:lnTo>
                <a:lnTo>
                  <a:pt x="32" y="12"/>
                </a:lnTo>
                <a:lnTo>
                  <a:pt x="45" y="22"/>
                </a:lnTo>
                <a:lnTo>
                  <a:pt x="45" y="23"/>
                </a:lnTo>
                <a:lnTo>
                  <a:pt x="57" y="39"/>
                </a:lnTo>
                <a:lnTo>
                  <a:pt x="68" y="57"/>
                </a:lnTo>
                <a:lnTo>
                  <a:pt x="76" y="77"/>
                </a:lnTo>
                <a:lnTo>
                  <a:pt x="82" y="96"/>
                </a:lnTo>
                <a:lnTo>
                  <a:pt x="86" y="116"/>
                </a:lnTo>
                <a:lnTo>
                  <a:pt x="90" y="137"/>
                </a:lnTo>
                <a:lnTo>
                  <a:pt x="91" y="157"/>
                </a:lnTo>
                <a:lnTo>
                  <a:pt x="89" y="177"/>
                </a:lnTo>
                <a:lnTo>
                  <a:pt x="89" y="180"/>
                </a:lnTo>
                <a:lnTo>
                  <a:pt x="86" y="165"/>
                </a:lnTo>
                <a:lnTo>
                  <a:pt x="82" y="152"/>
                </a:lnTo>
                <a:lnTo>
                  <a:pt x="77" y="139"/>
                </a:lnTo>
                <a:lnTo>
                  <a:pt x="62" y="117"/>
                </a:lnTo>
                <a:lnTo>
                  <a:pt x="46" y="98"/>
                </a:lnTo>
                <a:lnTo>
                  <a:pt x="33" y="84"/>
                </a:lnTo>
                <a:lnTo>
                  <a:pt x="21" y="69"/>
                </a:lnTo>
                <a:lnTo>
                  <a:pt x="11" y="53"/>
                </a:lnTo>
                <a:lnTo>
                  <a:pt x="4" y="35"/>
                </a:lnTo>
                <a:lnTo>
                  <a:pt x="2" y="23"/>
                </a:lnTo>
                <a:lnTo>
                  <a:pt x="0" y="11"/>
                </a:lnTo>
                <a:lnTo>
                  <a:pt x="1" y="0"/>
                </a:lnTo>
                <a:close/>
              </a:path>
            </a:pathLst>
          </a:custGeom>
          <a:grpFill/>
          <a:ln w="0">
            <a:noFill/>
            <a:prstDash val="solid"/>
            <a:round/>
            <a:headEnd/>
            <a:tailEnd/>
          </a:ln>
        </xdr:spPr>
      </xdr:sp>
      <xdr:sp macro="" textlink="">
        <xdr:nvSpPr>
          <xdr:cNvPr id="145" name="Freeform 24">
            <a:extLst>
              <a:ext uri="{FF2B5EF4-FFF2-40B4-BE49-F238E27FC236}">
                <a16:creationId xmlns:a16="http://schemas.microsoft.com/office/drawing/2014/main" id="{00000000-0008-0000-0000-000091000000}"/>
              </a:ext>
            </a:extLst>
          </xdr:cNvPr>
          <xdr:cNvSpPr>
            <a:spLocks noEditPoints="1"/>
          </xdr:cNvSpPr>
        </xdr:nvSpPr>
        <xdr:spPr bwMode="auto">
          <a:xfrm>
            <a:off x="1232" y="28"/>
            <a:ext cx="13" cy="9"/>
          </a:xfrm>
          <a:custGeom>
            <a:avLst/>
            <a:gdLst>
              <a:gd name="T0" fmla="*/ 139 w 165"/>
              <a:gd name="T1" fmla="*/ 15 h 112"/>
              <a:gd name="T2" fmla="*/ 134 w 165"/>
              <a:gd name="T3" fmla="*/ 15 h 112"/>
              <a:gd name="T4" fmla="*/ 129 w 165"/>
              <a:gd name="T5" fmla="*/ 16 h 112"/>
              <a:gd name="T6" fmla="*/ 106 w 165"/>
              <a:gd name="T7" fmla="*/ 22 h 112"/>
              <a:gd name="T8" fmla="*/ 85 w 165"/>
              <a:gd name="T9" fmla="*/ 28 h 112"/>
              <a:gd name="T10" fmla="*/ 63 w 165"/>
              <a:gd name="T11" fmla="*/ 38 h 112"/>
              <a:gd name="T12" fmla="*/ 43 w 165"/>
              <a:gd name="T13" fmla="*/ 50 h 112"/>
              <a:gd name="T14" fmla="*/ 43 w 165"/>
              <a:gd name="T15" fmla="*/ 50 h 112"/>
              <a:gd name="T16" fmla="*/ 42 w 165"/>
              <a:gd name="T17" fmla="*/ 50 h 112"/>
              <a:gd name="T18" fmla="*/ 42 w 165"/>
              <a:gd name="T19" fmla="*/ 51 h 112"/>
              <a:gd name="T20" fmla="*/ 39 w 165"/>
              <a:gd name="T21" fmla="*/ 54 h 112"/>
              <a:gd name="T22" fmla="*/ 34 w 165"/>
              <a:gd name="T23" fmla="*/ 57 h 112"/>
              <a:gd name="T24" fmla="*/ 28 w 165"/>
              <a:gd name="T25" fmla="*/ 64 h 112"/>
              <a:gd name="T26" fmla="*/ 23 w 165"/>
              <a:gd name="T27" fmla="*/ 71 h 112"/>
              <a:gd name="T28" fmla="*/ 18 w 165"/>
              <a:gd name="T29" fmla="*/ 78 h 112"/>
              <a:gd name="T30" fmla="*/ 17 w 165"/>
              <a:gd name="T31" fmla="*/ 85 h 112"/>
              <a:gd name="T32" fmla="*/ 19 w 165"/>
              <a:gd name="T33" fmla="*/ 92 h 112"/>
              <a:gd name="T34" fmla="*/ 26 w 165"/>
              <a:gd name="T35" fmla="*/ 97 h 112"/>
              <a:gd name="T36" fmla="*/ 38 w 165"/>
              <a:gd name="T37" fmla="*/ 99 h 112"/>
              <a:gd name="T38" fmla="*/ 49 w 165"/>
              <a:gd name="T39" fmla="*/ 97 h 112"/>
              <a:gd name="T40" fmla="*/ 60 w 165"/>
              <a:gd name="T41" fmla="*/ 91 h 112"/>
              <a:gd name="T42" fmla="*/ 71 w 165"/>
              <a:gd name="T43" fmla="*/ 82 h 112"/>
              <a:gd name="T44" fmla="*/ 79 w 165"/>
              <a:gd name="T45" fmla="*/ 75 h 112"/>
              <a:gd name="T46" fmla="*/ 116 w 165"/>
              <a:gd name="T47" fmla="*/ 43 h 112"/>
              <a:gd name="T48" fmla="*/ 123 w 165"/>
              <a:gd name="T49" fmla="*/ 38 h 112"/>
              <a:gd name="T50" fmla="*/ 133 w 165"/>
              <a:gd name="T51" fmla="*/ 31 h 112"/>
              <a:gd name="T52" fmla="*/ 140 w 165"/>
              <a:gd name="T53" fmla="*/ 23 h 112"/>
              <a:gd name="T54" fmla="*/ 144 w 165"/>
              <a:gd name="T55" fmla="*/ 15 h 112"/>
              <a:gd name="T56" fmla="*/ 139 w 165"/>
              <a:gd name="T57" fmla="*/ 15 h 112"/>
              <a:gd name="T58" fmla="*/ 165 w 165"/>
              <a:gd name="T59" fmla="*/ 0 h 112"/>
              <a:gd name="T60" fmla="*/ 159 w 165"/>
              <a:gd name="T61" fmla="*/ 5 h 112"/>
              <a:gd name="T62" fmla="*/ 153 w 165"/>
              <a:gd name="T63" fmla="*/ 12 h 112"/>
              <a:gd name="T64" fmla="*/ 148 w 165"/>
              <a:gd name="T65" fmla="*/ 19 h 112"/>
              <a:gd name="T66" fmla="*/ 131 w 165"/>
              <a:gd name="T67" fmla="*/ 36 h 112"/>
              <a:gd name="T68" fmla="*/ 109 w 165"/>
              <a:gd name="T69" fmla="*/ 55 h 112"/>
              <a:gd name="T70" fmla="*/ 88 w 165"/>
              <a:gd name="T71" fmla="*/ 74 h 112"/>
              <a:gd name="T72" fmla="*/ 78 w 165"/>
              <a:gd name="T73" fmla="*/ 82 h 112"/>
              <a:gd name="T74" fmla="*/ 66 w 165"/>
              <a:gd name="T75" fmla="*/ 91 h 112"/>
              <a:gd name="T76" fmla="*/ 54 w 165"/>
              <a:gd name="T77" fmla="*/ 100 h 112"/>
              <a:gd name="T78" fmla="*/ 39 w 165"/>
              <a:gd name="T79" fmla="*/ 108 h 112"/>
              <a:gd name="T80" fmla="*/ 25 w 165"/>
              <a:gd name="T81" fmla="*/ 112 h 112"/>
              <a:gd name="T82" fmla="*/ 12 w 165"/>
              <a:gd name="T83" fmla="*/ 111 h 112"/>
              <a:gd name="T84" fmla="*/ 4 w 165"/>
              <a:gd name="T85" fmla="*/ 107 h 112"/>
              <a:gd name="T86" fmla="*/ 1 w 165"/>
              <a:gd name="T87" fmla="*/ 100 h 112"/>
              <a:gd name="T88" fmla="*/ 0 w 165"/>
              <a:gd name="T89" fmla="*/ 93 h 112"/>
              <a:gd name="T90" fmla="*/ 1 w 165"/>
              <a:gd name="T91" fmla="*/ 85 h 112"/>
              <a:gd name="T92" fmla="*/ 4 w 165"/>
              <a:gd name="T93" fmla="*/ 78 h 112"/>
              <a:gd name="T94" fmla="*/ 11 w 165"/>
              <a:gd name="T95" fmla="*/ 66 h 112"/>
              <a:gd name="T96" fmla="*/ 21 w 165"/>
              <a:gd name="T97" fmla="*/ 56 h 112"/>
              <a:gd name="T98" fmla="*/ 33 w 165"/>
              <a:gd name="T99" fmla="*/ 48 h 112"/>
              <a:gd name="T100" fmla="*/ 59 w 165"/>
              <a:gd name="T101" fmla="*/ 34 h 112"/>
              <a:gd name="T102" fmla="*/ 86 w 165"/>
              <a:gd name="T103" fmla="*/ 22 h 112"/>
              <a:gd name="T104" fmla="*/ 108 w 165"/>
              <a:gd name="T105" fmla="*/ 16 h 112"/>
              <a:gd name="T106" fmla="*/ 131 w 165"/>
              <a:gd name="T107" fmla="*/ 10 h 112"/>
              <a:gd name="T108" fmla="*/ 143 w 165"/>
              <a:gd name="T109" fmla="*/ 7 h 112"/>
              <a:gd name="T110" fmla="*/ 154 w 165"/>
              <a:gd name="T111" fmla="*/ 5 h 112"/>
              <a:gd name="T112" fmla="*/ 160 w 165"/>
              <a:gd name="T113" fmla="*/ 3 h 112"/>
              <a:gd name="T114" fmla="*/ 165 w 165"/>
              <a:gd name="T115" fmla="*/ 0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65" h="112">
                <a:moveTo>
                  <a:pt x="139" y="15"/>
                </a:moveTo>
                <a:lnTo>
                  <a:pt x="134" y="15"/>
                </a:lnTo>
                <a:lnTo>
                  <a:pt x="129" y="16"/>
                </a:lnTo>
                <a:lnTo>
                  <a:pt x="106" y="22"/>
                </a:lnTo>
                <a:lnTo>
                  <a:pt x="85" y="28"/>
                </a:lnTo>
                <a:lnTo>
                  <a:pt x="63" y="38"/>
                </a:lnTo>
                <a:lnTo>
                  <a:pt x="43" y="50"/>
                </a:lnTo>
                <a:lnTo>
                  <a:pt x="43" y="50"/>
                </a:lnTo>
                <a:lnTo>
                  <a:pt x="42" y="50"/>
                </a:lnTo>
                <a:lnTo>
                  <a:pt x="42" y="51"/>
                </a:lnTo>
                <a:lnTo>
                  <a:pt x="39" y="54"/>
                </a:lnTo>
                <a:lnTo>
                  <a:pt x="34" y="57"/>
                </a:lnTo>
                <a:lnTo>
                  <a:pt x="28" y="64"/>
                </a:lnTo>
                <a:lnTo>
                  <a:pt x="23" y="71"/>
                </a:lnTo>
                <a:lnTo>
                  <a:pt x="18" y="78"/>
                </a:lnTo>
                <a:lnTo>
                  <a:pt x="17" y="85"/>
                </a:lnTo>
                <a:lnTo>
                  <a:pt x="19" y="92"/>
                </a:lnTo>
                <a:lnTo>
                  <a:pt x="26" y="97"/>
                </a:lnTo>
                <a:lnTo>
                  <a:pt x="38" y="99"/>
                </a:lnTo>
                <a:lnTo>
                  <a:pt x="49" y="97"/>
                </a:lnTo>
                <a:lnTo>
                  <a:pt x="60" y="91"/>
                </a:lnTo>
                <a:lnTo>
                  <a:pt x="71" y="82"/>
                </a:lnTo>
                <a:lnTo>
                  <a:pt x="79" y="75"/>
                </a:lnTo>
                <a:lnTo>
                  <a:pt x="116" y="43"/>
                </a:lnTo>
                <a:lnTo>
                  <a:pt x="123" y="38"/>
                </a:lnTo>
                <a:lnTo>
                  <a:pt x="133" y="31"/>
                </a:lnTo>
                <a:lnTo>
                  <a:pt x="140" y="23"/>
                </a:lnTo>
                <a:lnTo>
                  <a:pt x="144" y="15"/>
                </a:lnTo>
                <a:lnTo>
                  <a:pt x="139" y="15"/>
                </a:lnTo>
                <a:close/>
                <a:moveTo>
                  <a:pt x="165" y="0"/>
                </a:moveTo>
                <a:lnTo>
                  <a:pt x="159" y="5"/>
                </a:lnTo>
                <a:lnTo>
                  <a:pt x="153" y="12"/>
                </a:lnTo>
                <a:lnTo>
                  <a:pt x="148" y="19"/>
                </a:lnTo>
                <a:lnTo>
                  <a:pt x="131" y="36"/>
                </a:lnTo>
                <a:lnTo>
                  <a:pt x="109" y="55"/>
                </a:lnTo>
                <a:lnTo>
                  <a:pt x="88" y="74"/>
                </a:lnTo>
                <a:lnTo>
                  <a:pt x="78" y="82"/>
                </a:lnTo>
                <a:lnTo>
                  <a:pt x="66" y="91"/>
                </a:lnTo>
                <a:lnTo>
                  <a:pt x="54" y="100"/>
                </a:lnTo>
                <a:lnTo>
                  <a:pt x="39" y="108"/>
                </a:lnTo>
                <a:lnTo>
                  <a:pt x="25" y="112"/>
                </a:lnTo>
                <a:lnTo>
                  <a:pt x="12" y="111"/>
                </a:lnTo>
                <a:lnTo>
                  <a:pt x="4" y="107"/>
                </a:lnTo>
                <a:lnTo>
                  <a:pt x="1" y="100"/>
                </a:lnTo>
                <a:lnTo>
                  <a:pt x="0" y="93"/>
                </a:lnTo>
                <a:lnTo>
                  <a:pt x="1" y="85"/>
                </a:lnTo>
                <a:lnTo>
                  <a:pt x="4" y="78"/>
                </a:lnTo>
                <a:lnTo>
                  <a:pt x="11" y="66"/>
                </a:lnTo>
                <a:lnTo>
                  <a:pt x="21" y="56"/>
                </a:lnTo>
                <a:lnTo>
                  <a:pt x="33" y="48"/>
                </a:lnTo>
                <a:lnTo>
                  <a:pt x="59" y="34"/>
                </a:lnTo>
                <a:lnTo>
                  <a:pt x="86" y="22"/>
                </a:lnTo>
                <a:lnTo>
                  <a:pt x="108" y="16"/>
                </a:lnTo>
                <a:lnTo>
                  <a:pt x="131" y="10"/>
                </a:lnTo>
                <a:lnTo>
                  <a:pt x="143" y="7"/>
                </a:lnTo>
                <a:lnTo>
                  <a:pt x="154" y="5"/>
                </a:lnTo>
                <a:lnTo>
                  <a:pt x="160" y="3"/>
                </a:lnTo>
                <a:lnTo>
                  <a:pt x="165" y="0"/>
                </a:lnTo>
                <a:close/>
              </a:path>
            </a:pathLst>
          </a:custGeom>
          <a:grpFill/>
          <a:ln w="0">
            <a:noFill/>
            <a:prstDash val="solid"/>
            <a:round/>
            <a:headEnd/>
            <a:tailEnd/>
          </a:ln>
        </xdr:spPr>
      </xdr:sp>
      <xdr:sp macro="" textlink="">
        <xdr:nvSpPr>
          <xdr:cNvPr id="146" name="Freeform 25">
            <a:extLst>
              <a:ext uri="{FF2B5EF4-FFF2-40B4-BE49-F238E27FC236}">
                <a16:creationId xmlns:a16="http://schemas.microsoft.com/office/drawing/2014/main" id="{00000000-0008-0000-0000-000092000000}"/>
              </a:ext>
            </a:extLst>
          </xdr:cNvPr>
          <xdr:cNvSpPr>
            <a:spLocks noEditPoints="1"/>
          </xdr:cNvSpPr>
        </xdr:nvSpPr>
        <xdr:spPr bwMode="auto">
          <a:xfrm>
            <a:off x="1243" y="30"/>
            <a:ext cx="17" cy="8"/>
          </a:xfrm>
          <a:custGeom>
            <a:avLst/>
            <a:gdLst>
              <a:gd name="T0" fmla="*/ 189 w 215"/>
              <a:gd name="T1" fmla="*/ 21 h 116"/>
              <a:gd name="T2" fmla="*/ 175 w 215"/>
              <a:gd name="T3" fmla="*/ 24 h 116"/>
              <a:gd name="T4" fmla="*/ 158 w 215"/>
              <a:gd name="T5" fmla="*/ 28 h 116"/>
              <a:gd name="T6" fmla="*/ 141 w 215"/>
              <a:gd name="T7" fmla="*/ 30 h 116"/>
              <a:gd name="T8" fmla="*/ 128 w 215"/>
              <a:gd name="T9" fmla="*/ 31 h 116"/>
              <a:gd name="T10" fmla="*/ 116 w 215"/>
              <a:gd name="T11" fmla="*/ 33 h 116"/>
              <a:gd name="T12" fmla="*/ 108 w 215"/>
              <a:gd name="T13" fmla="*/ 35 h 116"/>
              <a:gd name="T14" fmla="*/ 90 w 215"/>
              <a:gd name="T15" fmla="*/ 41 h 116"/>
              <a:gd name="T16" fmla="*/ 75 w 215"/>
              <a:gd name="T17" fmla="*/ 44 h 116"/>
              <a:gd name="T18" fmla="*/ 58 w 215"/>
              <a:gd name="T19" fmla="*/ 48 h 116"/>
              <a:gd name="T20" fmla="*/ 40 w 215"/>
              <a:gd name="T21" fmla="*/ 53 h 116"/>
              <a:gd name="T22" fmla="*/ 26 w 215"/>
              <a:gd name="T23" fmla="*/ 62 h 116"/>
              <a:gd name="T24" fmla="*/ 22 w 215"/>
              <a:gd name="T25" fmla="*/ 68 h 116"/>
              <a:gd name="T26" fmla="*/ 22 w 215"/>
              <a:gd name="T27" fmla="*/ 77 h 116"/>
              <a:gd name="T28" fmla="*/ 26 w 215"/>
              <a:gd name="T29" fmla="*/ 85 h 116"/>
              <a:gd name="T30" fmla="*/ 32 w 215"/>
              <a:gd name="T31" fmla="*/ 91 h 116"/>
              <a:gd name="T32" fmla="*/ 39 w 215"/>
              <a:gd name="T33" fmla="*/ 95 h 116"/>
              <a:gd name="T34" fmla="*/ 52 w 215"/>
              <a:gd name="T35" fmla="*/ 98 h 116"/>
              <a:gd name="T36" fmla="*/ 64 w 215"/>
              <a:gd name="T37" fmla="*/ 96 h 116"/>
              <a:gd name="T38" fmla="*/ 76 w 215"/>
              <a:gd name="T39" fmla="*/ 93 h 116"/>
              <a:gd name="T40" fmla="*/ 91 w 215"/>
              <a:gd name="T41" fmla="*/ 89 h 116"/>
              <a:gd name="T42" fmla="*/ 104 w 215"/>
              <a:gd name="T43" fmla="*/ 83 h 116"/>
              <a:gd name="T44" fmla="*/ 136 w 215"/>
              <a:gd name="T45" fmla="*/ 63 h 116"/>
              <a:gd name="T46" fmla="*/ 164 w 215"/>
              <a:gd name="T47" fmla="*/ 43 h 116"/>
              <a:gd name="T48" fmla="*/ 189 w 215"/>
              <a:gd name="T49" fmla="*/ 21 h 116"/>
              <a:gd name="T50" fmla="*/ 215 w 215"/>
              <a:gd name="T51" fmla="*/ 0 h 116"/>
              <a:gd name="T52" fmla="*/ 210 w 215"/>
              <a:gd name="T53" fmla="*/ 9 h 116"/>
              <a:gd name="T54" fmla="*/ 202 w 215"/>
              <a:gd name="T55" fmla="*/ 17 h 116"/>
              <a:gd name="T56" fmla="*/ 194 w 215"/>
              <a:gd name="T57" fmla="*/ 23 h 116"/>
              <a:gd name="T58" fmla="*/ 153 w 215"/>
              <a:gd name="T59" fmla="*/ 56 h 116"/>
              <a:gd name="T60" fmla="*/ 110 w 215"/>
              <a:gd name="T61" fmla="*/ 85 h 116"/>
              <a:gd name="T62" fmla="*/ 94 w 215"/>
              <a:gd name="T63" fmla="*/ 94 h 116"/>
              <a:gd name="T64" fmla="*/ 77 w 215"/>
              <a:gd name="T65" fmla="*/ 104 h 116"/>
              <a:gd name="T66" fmla="*/ 58 w 215"/>
              <a:gd name="T67" fmla="*/ 111 h 116"/>
              <a:gd name="T68" fmla="*/ 38 w 215"/>
              <a:gd name="T69" fmla="*/ 116 h 116"/>
              <a:gd name="T70" fmla="*/ 20 w 215"/>
              <a:gd name="T71" fmla="*/ 116 h 116"/>
              <a:gd name="T72" fmla="*/ 10 w 215"/>
              <a:gd name="T73" fmla="*/ 111 h 116"/>
              <a:gd name="T74" fmla="*/ 4 w 215"/>
              <a:gd name="T75" fmla="*/ 105 h 116"/>
              <a:gd name="T76" fmla="*/ 0 w 215"/>
              <a:gd name="T77" fmla="*/ 95 h 116"/>
              <a:gd name="T78" fmla="*/ 0 w 215"/>
              <a:gd name="T79" fmla="*/ 83 h 116"/>
              <a:gd name="T80" fmla="*/ 5 w 215"/>
              <a:gd name="T81" fmla="*/ 73 h 116"/>
              <a:gd name="T82" fmla="*/ 15 w 215"/>
              <a:gd name="T83" fmla="*/ 64 h 116"/>
              <a:gd name="T84" fmla="*/ 28 w 215"/>
              <a:gd name="T85" fmla="*/ 57 h 116"/>
              <a:gd name="T86" fmla="*/ 43 w 215"/>
              <a:gd name="T87" fmla="*/ 50 h 116"/>
              <a:gd name="T88" fmla="*/ 59 w 215"/>
              <a:gd name="T89" fmla="*/ 45 h 116"/>
              <a:gd name="T90" fmla="*/ 75 w 215"/>
              <a:gd name="T91" fmla="*/ 40 h 116"/>
              <a:gd name="T92" fmla="*/ 89 w 215"/>
              <a:gd name="T93" fmla="*/ 36 h 116"/>
              <a:gd name="T94" fmla="*/ 107 w 215"/>
              <a:gd name="T95" fmla="*/ 31 h 116"/>
              <a:gd name="T96" fmla="*/ 115 w 215"/>
              <a:gd name="T97" fmla="*/ 29 h 116"/>
              <a:gd name="T98" fmla="*/ 127 w 215"/>
              <a:gd name="T99" fmla="*/ 28 h 116"/>
              <a:gd name="T100" fmla="*/ 141 w 215"/>
              <a:gd name="T101" fmla="*/ 26 h 116"/>
              <a:gd name="T102" fmla="*/ 163 w 215"/>
              <a:gd name="T103" fmla="*/ 22 h 116"/>
              <a:gd name="T104" fmla="*/ 183 w 215"/>
              <a:gd name="T105" fmla="*/ 18 h 116"/>
              <a:gd name="T106" fmla="*/ 201 w 215"/>
              <a:gd name="T107" fmla="*/ 11 h 116"/>
              <a:gd name="T108" fmla="*/ 209 w 215"/>
              <a:gd name="T109" fmla="*/ 5 h 116"/>
              <a:gd name="T110" fmla="*/ 215 w 215"/>
              <a:gd name="T111" fmla="*/ 0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5" h="116">
                <a:moveTo>
                  <a:pt x="189" y="21"/>
                </a:moveTo>
                <a:lnTo>
                  <a:pt x="175" y="24"/>
                </a:lnTo>
                <a:lnTo>
                  <a:pt x="158" y="28"/>
                </a:lnTo>
                <a:lnTo>
                  <a:pt x="141" y="30"/>
                </a:lnTo>
                <a:lnTo>
                  <a:pt x="128" y="31"/>
                </a:lnTo>
                <a:lnTo>
                  <a:pt x="116" y="33"/>
                </a:lnTo>
                <a:lnTo>
                  <a:pt x="108" y="35"/>
                </a:lnTo>
                <a:lnTo>
                  <a:pt x="90" y="41"/>
                </a:lnTo>
                <a:lnTo>
                  <a:pt x="75" y="44"/>
                </a:lnTo>
                <a:lnTo>
                  <a:pt x="58" y="48"/>
                </a:lnTo>
                <a:lnTo>
                  <a:pt x="40" y="53"/>
                </a:lnTo>
                <a:lnTo>
                  <a:pt x="26" y="62"/>
                </a:lnTo>
                <a:lnTo>
                  <a:pt x="22" y="68"/>
                </a:lnTo>
                <a:lnTo>
                  <a:pt x="22" y="77"/>
                </a:lnTo>
                <a:lnTo>
                  <a:pt x="26" y="85"/>
                </a:lnTo>
                <a:lnTo>
                  <a:pt x="32" y="91"/>
                </a:lnTo>
                <a:lnTo>
                  <a:pt x="39" y="95"/>
                </a:lnTo>
                <a:lnTo>
                  <a:pt x="52" y="98"/>
                </a:lnTo>
                <a:lnTo>
                  <a:pt x="64" y="96"/>
                </a:lnTo>
                <a:lnTo>
                  <a:pt x="76" y="93"/>
                </a:lnTo>
                <a:lnTo>
                  <a:pt x="91" y="89"/>
                </a:lnTo>
                <a:lnTo>
                  <a:pt x="104" y="83"/>
                </a:lnTo>
                <a:lnTo>
                  <a:pt x="136" y="63"/>
                </a:lnTo>
                <a:lnTo>
                  <a:pt x="164" y="43"/>
                </a:lnTo>
                <a:lnTo>
                  <a:pt x="189" y="21"/>
                </a:lnTo>
                <a:close/>
                <a:moveTo>
                  <a:pt x="215" y="0"/>
                </a:moveTo>
                <a:lnTo>
                  <a:pt x="210" y="9"/>
                </a:lnTo>
                <a:lnTo>
                  <a:pt x="202" y="17"/>
                </a:lnTo>
                <a:lnTo>
                  <a:pt x="194" y="23"/>
                </a:lnTo>
                <a:lnTo>
                  <a:pt x="153" y="56"/>
                </a:lnTo>
                <a:lnTo>
                  <a:pt x="110" y="85"/>
                </a:lnTo>
                <a:lnTo>
                  <a:pt x="94" y="94"/>
                </a:lnTo>
                <a:lnTo>
                  <a:pt x="77" y="104"/>
                </a:lnTo>
                <a:lnTo>
                  <a:pt x="58" y="111"/>
                </a:lnTo>
                <a:lnTo>
                  <a:pt x="38" y="116"/>
                </a:lnTo>
                <a:lnTo>
                  <a:pt x="20" y="116"/>
                </a:lnTo>
                <a:lnTo>
                  <a:pt x="10" y="111"/>
                </a:lnTo>
                <a:lnTo>
                  <a:pt x="4" y="105"/>
                </a:lnTo>
                <a:lnTo>
                  <a:pt x="0" y="95"/>
                </a:lnTo>
                <a:lnTo>
                  <a:pt x="0" y="83"/>
                </a:lnTo>
                <a:lnTo>
                  <a:pt x="5" y="73"/>
                </a:lnTo>
                <a:lnTo>
                  <a:pt x="15" y="64"/>
                </a:lnTo>
                <a:lnTo>
                  <a:pt x="28" y="57"/>
                </a:lnTo>
                <a:lnTo>
                  <a:pt x="43" y="50"/>
                </a:lnTo>
                <a:lnTo>
                  <a:pt x="59" y="45"/>
                </a:lnTo>
                <a:lnTo>
                  <a:pt x="75" y="40"/>
                </a:lnTo>
                <a:lnTo>
                  <a:pt x="89" y="36"/>
                </a:lnTo>
                <a:lnTo>
                  <a:pt x="107" y="31"/>
                </a:lnTo>
                <a:lnTo>
                  <a:pt x="115" y="29"/>
                </a:lnTo>
                <a:lnTo>
                  <a:pt x="127" y="28"/>
                </a:lnTo>
                <a:lnTo>
                  <a:pt x="141" y="26"/>
                </a:lnTo>
                <a:lnTo>
                  <a:pt x="163" y="22"/>
                </a:lnTo>
                <a:lnTo>
                  <a:pt x="183" y="18"/>
                </a:lnTo>
                <a:lnTo>
                  <a:pt x="201" y="11"/>
                </a:lnTo>
                <a:lnTo>
                  <a:pt x="209" y="5"/>
                </a:lnTo>
                <a:lnTo>
                  <a:pt x="215" y="0"/>
                </a:lnTo>
                <a:close/>
              </a:path>
            </a:pathLst>
          </a:custGeom>
          <a:grpFill/>
          <a:ln w="0">
            <a:noFill/>
            <a:prstDash val="solid"/>
            <a:round/>
            <a:headEnd/>
            <a:tailEnd/>
          </a:ln>
        </xdr:spPr>
      </xdr:sp>
      <xdr:sp macro="" textlink="">
        <xdr:nvSpPr>
          <xdr:cNvPr id="147" name="Freeform 26">
            <a:extLst>
              <a:ext uri="{FF2B5EF4-FFF2-40B4-BE49-F238E27FC236}">
                <a16:creationId xmlns:a16="http://schemas.microsoft.com/office/drawing/2014/main" id="{00000000-0008-0000-0000-000093000000}"/>
              </a:ext>
            </a:extLst>
          </xdr:cNvPr>
          <xdr:cNvSpPr>
            <a:spLocks noEditPoints="1"/>
          </xdr:cNvSpPr>
        </xdr:nvSpPr>
        <xdr:spPr bwMode="auto">
          <a:xfrm>
            <a:off x="1253" y="43"/>
            <a:ext cx="14" cy="5"/>
          </a:xfrm>
          <a:custGeom>
            <a:avLst/>
            <a:gdLst>
              <a:gd name="T0" fmla="*/ 32 w 186"/>
              <a:gd name="T1" fmla="*/ 5 h 69"/>
              <a:gd name="T2" fmla="*/ 28 w 186"/>
              <a:gd name="T3" fmla="*/ 6 h 69"/>
              <a:gd name="T4" fmla="*/ 24 w 186"/>
              <a:gd name="T5" fmla="*/ 7 h 69"/>
              <a:gd name="T6" fmla="*/ 22 w 186"/>
              <a:gd name="T7" fmla="*/ 9 h 69"/>
              <a:gd name="T8" fmla="*/ 21 w 186"/>
              <a:gd name="T9" fmla="*/ 11 h 69"/>
              <a:gd name="T10" fmla="*/ 19 w 186"/>
              <a:gd name="T11" fmla="*/ 19 h 69"/>
              <a:gd name="T12" fmla="*/ 22 w 186"/>
              <a:gd name="T13" fmla="*/ 26 h 69"/>
              <a:gd name="T14" fmla="*/ 29 w 186"/>
              <a:gd name="T15" fmla="*/ 33 h 69"/>
              <a:gd name="T16" fmla="*/ 37 w 186"/>
              <a:gd name="T17" fmla="*/ 37 h 69"/>
              <a:gd name="T18" fmla="*/ 48 w 186"/>
              <a:gd name="T19" fmla="*/ 41 h 69"/>
              <a:gd name="T20" fmla="*/ 59 w 186"/>
              <a:gd name="T21" fmla="*/ 45 h 69"/>
              <a:gd name="T22" fmla="*/ 70 w 186"/>
              <a:gd name="T23" fmla="*/ 47 h 69"/>
              <a:gd name="T24" fmla="*/ 78 w 186"/>
              <a:gd name="T25" fmla="*/ 49 h 69"/>
              <a:gd name="T26" fmla="*/ 85 w 186"/>
              <a:gd name="T27" fmla="*/ 50 h 69"/>
              <a:gd name="T28" fmla="*/ 109 w 186"/>
              <a:gd name="T29" fmla="*/ 56 h 69"/>
              <a:gd name="T30" fmla="*/ 135 w 186"/>
              <a:gd name="T31" fmla="*/ 61 h 69"/>
              <a:gd name="T32" fmla="*/ 160 w 186"/>
              <a:gd name="T33" fmla="*/ 62 h 69"/>
              <a:gd name="T34" fmla="*/ 173 w 186"/>
              <a:gd name="T35" fmla="*/ 61 h 69"/>
              <a:gd name="T36" fmla="*/ 156 w 186"/>
              <a:gd name="T37" fmla="*/ 54 h 69"/>
              <a:gd name="T38" fmla="*/ 138 w 186"/>
              <a:gd name="T39" fmla="*/ 45 h 69"/>
              <a:gd name="T40" fmla="*/ 130 w 186"/>
              <a:gd name="T41" fmla="*/ 39 h 69"/>
              <a:gd name="T42" fmla="*/ 121 w 186"/>
              <a:gd name="T43" fmla="*/ 35 h 69"/>
              <a:gd name="T44" fmla="*/ 115 w 186"/>
              <a:gd name="T45" fmla="*/ 33 h 69"/>
              <a:gd name="T46" fmla="*/ 100 w 186"/>
              <a:gd name="T47" fmla="*/ 26 h 69"/>
              <a:gd name="T48" fmla="*/ 88 w 186"/>
              <a:gd name="T49" fmla="*/ 22 h 69"/>
              <a:gd name="T50" fmla="*/ 74 w 186"/>
              <a:gd name="T51" fmla="*/ 16 h 69"/>
              <a:gd name="T52" fmla="*/ 59 w 186"/>
              <a:gd name="T53" fmla="*/ 9 h 69"/>
              <a:gd name="T54" fmla="*/ 45 w 186"/>
              <a:gd name="T55" fmla="*/ 5 h 69"/>
              <a:gd name="T56" fmla="*/ 32 w 186"/>
              <a:gd name="T57" fmla="*/ 5 h 69"/>
              <a:gd name="T58" fmla="*/ 18 w 186"/>
              <a:gd name="T59" fmla="*/ 0 h 69"/>
              <a:gd name="T60" fmla="*/ 31 w 186"/>
              <a:gd name="T61" fmla="*/ 1 h 69"/>
              <a:gd name="T62" fmla="*/ 46 w 186"/>
              <a:gd name="T63" fmla="*/ 4 h 69"/>
              <a:gd name="T64" fmla="*/ 64 w 186"/>
              <a:gd name="T65" fmla="*/ 9 h 69"/>
              <a:gd name="T66" fmla="*/ 82 w 186"/>
              <a:gd name="T67" fmla="*/ 16 h 69"/>
              <a:gd name="T68" fmla="*/ 102 w 186"/>
              <a:gd name="T69" fmla="*/ 23 h 69"/>
              <a:gd name="T70" fmla="*/ 116 w 186"/>
              <a:gd name="T71" fmla="*/ 29 h 69"/>
              <a:gd name="T72" fmla="*/ 139 w 186"/>
              <a:gd name="T73" fmla="*/ 38 h 69"/>
              <a:gd name="T74" fmla="*/ 161 w 186"/>
              <a:gd name="T75" fmla="*/ 50 h 69"/>
              <a:gd name="T76" fmla="*/ 181 w 186"/>
              <a:gd name="T77" fmla="*/ 65 h 69"/>
              <a:gd name="T78" fmla="*/ 186 w 186"/>
              <a:gd name="T79" fmla="*/ 69 h 69"/>
              <a:gd name="T80" fmla="*/ 182 w 186"/>
              <a:gd name="T81" fmla="*/ 68 h 69"/>
              <a:gd name="T82" fmla="*/ 176 w 186"/>
              <a:gd name="T83" fmla="*/ 67 h 69"/>
              <a:gd name="T84" fmla="*/ 168 w 186"/>
              <a:gd name="T85" fmla="*/ 67 h 69"/>
              <a:gd name="T86" fmla="*/ 163 w 186"/>
              <a:gd name="T87" fmla="*/ 67 h 69"/>
              <a:gd name="T88" fmla="*/ 139 w 186"/>
              <a:gd name="T89" fmla="*/ 66 h 69"/>
              <a:gd name="T90" fmla="*/ 116 w 186"/>
              <a:gd name="T91" fmla="*/ 65 h 69"/>
              <a:gd name="T92" fmla="*/ 88 w 186"/>
              <a:gd name="T93" fmla="*/ 62 h 69"/>
              <a:gd name="T94" fmla="*/ 61 w 186"/>
              <a:gd name="T95" fmla="*/ 55 h 69"/>
              <a:gd name="T96" fmla="*/ 34 w 186"/>
              <a:gd name="T97" fmla="*/ 47 h 69"/>
              <a:gd name="T98" fmla="*/ 27 w 186"/>
              <a:gd name="T99" fmla="*/ 43 h 69"/>
              <a:gd name="T100" fmla="*/ 18 w 186"/>
              <a:gd name="T101" fmla="*/ 38 h 69"/>
              <a:gd name="T102" fmla="*/ 9 w 186"/>
              <a:gd name="T103" fmla="*/ 32 h 69"/>
              <a:gd name="T104" fmla="*/ 3 w 186"/>
              <a:gd name="T105" fmla="*/ 24 h 69"/>
              <a:gd name="T106" fmla="*/ 0 w 186"/>
              <a:gd name="T107" fmla="*/ 17 h 69"/>
              <a:gd name="T108" fmla="*/ 0 w 186"/>
              <a:gd name="T109" fmla="*/ 13 h 69"/>
              <a:gd name="T110" fmla="*/ 1 w 186"/>
              <a:gd name="T111" fmla="*/ 9 h 69"/>
              <a:gd name="T112" fmla="*/ 4 w 186"/>
              <a:gd name="T113" fmla="*/ 6 h 69"/>
              <a:gd name="T114" fmla="*/ 8 w 186"/>
              <a:gd name="T115" fmla="*/ 2 h 69"/>
              <a:gd name="T116" fmla="*/ 12 w 186"/>
              <a:gd name="T117" fmla="*/ 1 h 69"/>
              <a:gd name="T118" fmla="*/ 14 w 186"/>
              <a:gd name="T119" fmla="*/ 0 h 69"/>
              <a:gd name="T120" fmla="*/ 18 w 186"/>
              <a:gd name="T12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69">
                <a:moveTo>
                  <a:pt x="32" y="5"/>
                </a:moveTo>
                <a:lnTo>
                  <a:pt x="28" y="6"/>
                </a:lnTo>
                <a:lnTo>
                  <a:pt x="24" y="7"/>
                </a:lnTo>
                <a:lnTo>
                  <a:pt x="22" y="9"/>
                </a:lnTo>
                <a:lnTo>
                  <a:pt x="21" y="11"/>
                </a:lnTo>
                <a:lnTo>
                  <a:pt x="19" y="19"/>
                </a:lnTo>
                <a:lnTo>
                  <a:pt x="22" y="26"/>
                </a:lnTo>
                <a:lnTo>
                  <a:pt x="29" y="33"/>
                </a:lnTo>
                <a:lnTo>
                  <a:pt x="37" y="37"/>
                </a:lnTo>
                <a:lnTo>
                  <a:pt x="48" y="41"/>
                </a:lnTo>
                <a:lnTo>
                  <a:pt x="59" y="45"/>
                </a:lnTo>
                <a:lnTo>
                  <a:pt x="70" y="47"/>
                </a:lnTo>
                <a:lnTo>
                  <a:pt x="78" y="49"/>
                </a:lnTo>
                <a:lnTo>
                  <a:pt x="85" y="50"/>
                </a:lnTo>
                <a:lnTo>
                  <a:pt x="109" y="56"/>
                </a:lnTo>
                <a:lnTo>
                  <a:pt x="135" y="61"/>
                </a:lnTo>
                <a:lnTo>
                  <a:pt x="160" y="62"/>
                </a:lnTo>
                <a:lnTo>
                  <a:pt x="173" y="61"/>
                </a:lnTo>
                <a:lnTo>
                  <a:pt x="156" y="54"/>
                </a:lnTo>
                <a:lnTo>
                  <a:pt x="138" y="45"/>
                </a:lnTo>
                <a:lnTo>
                  <a:pt x="130" y="39"/>
                </a:lnTo>
                <a:lnTo>
                  <a:pt x="121" y="35"/>
                </a:lnTo>
                <a:lnTo>
                  <a:pt x="115" y="33"/>
                </a:lnTo>
                <a:lnTo>
                  <a:pt x="100" y="26"/>
                </a:lnTo>
                <a:lnTo>
                  <a:pt x="88" y="22"/>
                </a:lnTo>
                <a:lnTo>
                  <a:pt x="74" y="16"/>
                </a:lnTo>
                <a:lnTo>
                  <a:pt x="59" y="9"/>
                </a:lnTo>
                <a:lnTo>
                  <a:pt x="45" y="5"/>
                </a:lnTo>
                <a:lnTo>
                  <a:pt x="32" y="5"/>
                </a:lnTo>
                <a:close/>
                <a:moveTo>
                  <a:pt x="18" y="0"/>
                </a:moveTo>
                <a:lnTo>
                  <a:pt x="31" y="1"/>
                </a:lnTo>
                <a:lnTo>
                  <a:pt x="46" y="4"/>
                </a:lnTo>
                <a:lnTo>
                  <a:pt x="64" y="9"/>
                </a:lnTo>
                <a:lnTo>
                  <a:pt x="82" y="16"/>
                </a:lnTo>
                <a:lnTo>
                  <a:pt x="102" y="23"/>
                </a:lnTo>
                <a:lnTo>
                  <a:pt x="116" y="29"/>
                </a:lnTo>
                <a:lnTo>
                  <a:pt x="139" y="38"/>
                </a:lnTo>
                <a:lnTo>
                  <a:pt x="161" y="50"/>
                </a:lnTo>
                <a:lnTo>
                  <a:pt x="181" y="65"/>
                </a:lnTo>
                <a:lnTo>
                  <a:pt x="186" y="69"/>
                </a:lnTo>
                <a:lnTo>
                  <a:pt x="182" y="68"/>
                </a:lnTo>
                <a:lnTo>
                  <a:pt x="176" y="67"/>
                </a:lnTo>
                <a:lnTo>
                  <a:pt x="168" y="67"/>
                </a:lnTo>
                <a:lnTo>
                  <a:pt x="163" y="67"/>
                </a:lnTo>
                <a:lnTo>
                  <a:pt x="139" y="66"/>
                </a:lnTo>
                <a:lnTo>
                  <a:pt x="116" y="65"/>
                </a:lnTo>
                <a:lnTo>
                  <a:pt x="88" y="62"/>
                </a:lnTo>
                <a:lnTo>
                  <a:pt x="61" y="55"/>
                </a:lnTo>
                <a:lnTo>
                  <a:pt x="34" y="47"/>
                </a:lnTo>
                <a:lnTo>
                  <a:pt x="27" y="43"/>
                </a:lnTo>
                <a:lnTo>
                  <a:pt x="18" y="38"/>
                </a:lnTo>
                <a:lnTo>
                  <a:pt x="9" y="32"/>
                </a:lnTo>
                <a:lnTo>
                  <a:pt x="3" y="24"/>
                </a:lnTo>
                <a:lnTo>
                  <a:pt x="0" y="17"/>
                </a:lnTo>
                <a:lnTo>
                  <a:pt x="0" y="13"/>
                </a:lnTo>
                <a:lnTo>
                  <a:pt x="1" y="9"/>
                </a:lnTo>
                <a:lnTo>
                  <a:pt x="4" y="6"/>
                </a:lnTo>
                <a:lnTo>
                  <a:pt x="8" y="2"/>
                </a:lnTo>
                <a:lnTo>
                  <a:pt x="12" y="1"/>
                </a:lnTo>
                <a:lnTo>
                  <a:pt x="14" y="0"/>
                </a:lnTo>
                <a:lnTo>
                  <a:pt x="18" y="0"/>
                </a:lnTo>
                <a:close/>
              </a:path>
            </a:pathLst>
          </a:custGeom>
          <a:grpFill/>
          <a:ln w="0">
            <a:noFill/>
            <a:prstDash val="solid"/>
            <a:round/>
            <a:headEnd/>
            <a:tailEnd/>
          </a:ln>
        </xdr:spPr>
      </xdr:sp>
      <xdr:sp macro="" textlink="">
        <xdr:nvSpPr>
          <xdr:cNvPr id="148" name="Freeform 27">
            <a:extLst>
              <a:ext uri="{FF2B5EF4-FFF2-40B4-BE49-F238E27FC236}">
                <a16:creationId xmlns:a16="http://schemas.microsoft.com/office/drawing/2014/main" id="{00000000-0008-0000-0000-000094000000}"/>
              </a:ext>
            </a:extLst>
          </xdr:cNvPr>
          <xdr:cNvSpPr>
            <a:spLocks noEditPoints="1"/>
          </xdr:cNvSpPr>
        </xdr:nvSpPr>
        <xdr:spPr bwMode="auto">
          <a:xfrm>
            <a:off x="1256" y="35"/>
            <a:ext cx="15" cy="8"/>
          </a:xfrm>
          <a:custGeom>
            <a:avLst/>
            <a:gdLst>
              <a:gd name="T0" fmla="*/ 151 w 189"/>
              <a:gd name="T1" fmla="*/ 25 h 94"/>
              <a:gd name="T2" fmla="*/ 115 w 189"/>
              <a:gd name="T3" fmla="*/ 30 h 94"/>
              <a:gd name="T4" fmla="*/ 89 w 189"/>
              <a:gd name="T5" fmla="*/ 36 h 94"/>
              <a:gd name="T6" fmla="*/ 62 w 189"/>
              <a:gd name="T7" fmla="*/ 43 h 94"/>
              <a:gd name="T8" fmla="*/ 36 w 189"/>
              <a:gd name="T9" fmla="*/ 52 h 94"/>
              <a:gd name="T10" fmla="*/ 32 w 189"/>
              <a:gd name="T11" fmla="*/ 59 h 94"/>
              <a:gd name="T12" fmla="*/ 31 w 189"/>
              <a:gd name="T13" fmla="*/ 65 h 94"/>
              <a:gd name="T14" fmla="*/ 34 w 189"/>
              <a:gd name="T15" fmla="*/ 71 h 94"/>
              <a:gd name="T16" fmla="*/ 43 w 189"/>
              <a:gd name="T17" fmla="*/ 75 h 94"/>
              <a:gd name="T18" fmla="*/ 67 w 189"/>
              <a:gd name="T19" fmla="*/ 76 h 94"/>
              <a:gd name="T20" fmla="*/ 95 w 189"/>
              <a:gd name="T21" fmla="*/ 69 h 94"/>
              <a:gd name="T22" fmla="*/ 127 w 189"/>
              <a:gd name="T23" fmla="*/ 51 h 94"/>
              <a:gd name="T24" fmla="*/ 168 w 189"/>
              <a:gd name="T25" fmla="*/ 20 h 94"/>
              <a:gd name="T26" fmla="*/ 178 w 189"/>
              <a:gd name="T27" fmla="*/ 19 h 94"/>
              <a:gd name="T28" fmla="*/ 140 w 189"/>
              <a:gd name="T29" fmla="*/ 51 h 94"/>
              <a:gd name="T30" fmla="*/ 93 w 189"/>
              <a:gd name="T31" fmla="*/ 76 h 94"/>
              <a:gd name="T32" fmla="*/ 49 w 189"/>
              <a:gd name="T33" fmla="*/ 91 h 94"/>
              <a:gd name="T34" fmla="*/ 31 w 189"/>
              <a:gd name="T35" fmla="*/ 93 h 94"/>
              <a:gd name="T36" fmla="*/ 10 w 189"/>
              <a:gd name="T37" fmla="*/ 92 h 94"/>
              <a:gd name="T38" fmla="*/ 1 w 189"/>
              <a:gd name="T39" fmla="*/ 85 h 94"/>
              <a:gd name="T40" fmla="*/ 0 w 189"/>
              <a:gd name="T41" fmla="*/ 76 h 94"/>
              <a:gd name="T42" fmla="*/ 6 w 189"/>
              <a:gd name="T43" fmla="*/ 63 h 94"/>
              <a:gd name="T44" fmla="*/ 32 w 189"/>
              <a:gd name="T45" fmla="*/ 50 h 94"/>
              <a:gd name="T46" fmla="*/ 68 w 189"/>
              <a:gd name="T47" fmla="*/ 37 h 94"/>
              <a:gd name="T48" fmla="*/ 103 w 189"/>
              <a:gd name="T49" fmla="*/ 28 h 94"/>
              <a:gd name="T50" fmla="*/ 134 w 189"/>
              <a:gd name="T51" fmla="*/ 24 h 94"/>
              <a:gd name="T52" fmla="*/ 159 w 189"/>
              <a:gd name="T53" fmla="*/ 19 h 94"/>
              <a:gd name="T54" fmla="*/ 170 w 189"/>
              <a:gd name="T55" fmla="*/ 13 h 94"/>
              <a:gd name="T56" fmla="*/ 174 w 189"/>
              <a:gd name="T57" fmla="*/ 11 h 94"/>
              <a:gd name="T58" fmla="*/ 180 w 189"/>
              <a:gd name="T59" fmla="*/ 6 h 94"/>
              <a:gd name="T60" fmla="*/ 185 w 189"/>
              <a:gd name="T61" fmla="*/ 2 h 94"/>
              <a:gd name="T62" fmla="*/ 188 w 189"/>
              <a:gd name="T63" fmla="*/ 0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89" h="94">
                <a:moveTo>
                  <a:pt x="168" y="20"/>
                </a:moveTo>
                <a:lnTo>
                  <a:pt x="151" y="25"/>
                </a:lnTo>
                <a:lnTo>
                  <a:pt x="130" y="28"/>
                </a:lnTo>
                <a:lnTo>
                  <a:pt x="115" y="30"/>
                </a:lnTo>
                <a:lnTo>
                  <a:pt x="104" y="32"/>
                </a:lnTo>
                <a:lnTo>
                  <a:pt x="89" y="36"/>
                </a:lnTo>
                <a:lnTo>
                  <a:pt x="76" y="40"/>
                </a:lnTo>
                <a:lnTo>
                  <a:pt x="62" y="43"/>
                </a:lnTo>
                <a:lnTo>
                  <a:pt x="47" y="47"/>
                </a:lnTo>
                <a:lnTo>
                  <a:pt x="36" y="52"/>
                </a:lnTo>
                <a:lnTo>
                  <a:pt x="33" y="56"/>
                </a:lnTo>
                <a:lnTo>
                  <a:pt x="32" y="59"/>
                </a:lnTo>
                <a:lnTo>
                  <a:pt x="31" y="62"/>
                </a:lnTo>
                <a:lnTo>
                  <a:pt x="31" y="65"/>
                </a:lnTo>
                <a:lnTo>
                  <a:pt x="32" y="69"/>
                </a:lnTo>
                <a:lnTo>
                  <a:pt x="34" y="71"/>
                </a:lnTo>
                <a:lnTo>
                  <a:pt x="38" y="73"/>
                </a:lnTo>
                <a:lnTo>
                  <a:pt x="43" y="75"/>
                </a:lnTo>
                <a:lnTo>
                  <a:pt x="54" y="76"/>
                </a:lnTo>
                <a:lnTo>
                  <a:pt x="67" y="76"/>
                </a:lnTo>
                <a:lnTo>
                  <a:pt x="82" y="73"/>
                </a:lnTo>
                <a:lnTo>
                  <a:pt x="95" y="69"/>
                </a:lnTo>
                <a:lnTo>
                  <a:pt x="106" y="63"/>
                </a:lnTo>
                <a:lnTo>
                  <a:pt x="127" y="51"/>
                </a:lnTo>
                <a:lnTo>
                  <a:pt x="149" y="36"/>
                </a:lnTo>
                <a:lnTo>
                  <a:pt x="168" y="20"/>
                </a:lnTo>
                <a:close/>
                <a:moveTo>
                  <a:pt x="189" y="0"/>
                </a:moveTo>
                <a:lnTo>
                  <a:pt x="178" y="19"/>
                </a:lnTo>
                <a:lnTo>
                  <a:pt x="160" y="36"/>
                </a:lnTo>
                <a:lnTo>
                  <a:pt x="140" y="51"/>
                </a:lnTo>
                <a:lnTo>
                  <a:pt x="116" y="65"/>
                </a:lnTo>
                <a:lnTo>
                  <a:pt x="93" y="76"/>
                </a:lnTo>
                <a:lnTo>
                  <a:pt x="70" y="85"/>
                </a:lnTo>
                <a:lnTo>
                  <a:pt x="49" y="91"/>
                </a:lnTo>
                <a:lnTo>
                  <a:pt x="40" y="92"/>
                </a:lnTo>
                <a:lnTo>
                  <a:pt x="31" y="93"/>
                </a:lnTo>
                <a:lnTo>
                  <a:pt x="20" y="94"/>
                </a:lnTo>
                <a:lnTo>
                  <a:pt x="10" y="92"/>
                </a:lnTo>
                <a:lnTo>
                  <a:pt x="3" y="88"/>
                </a:lnTo>
                <a:lnTo>
                  <a:pt x="1" y="85"/>
                </a:lnTo>
                <a:lnTo>
                  <a:pt x="0" y="80"/>
                </a:lnTo>
                <a:lnTo>
                  <a:pt x="0" y="76"/>
                </a:lnTo>
                <a:lnTo>
                  <a:pt x="1" y="71"/>
                </a:lnTo>
                <a:lnTo>
                  <a:pt x="6" y="63"/>
                </a:lnTo>
                <a:lnTo>
                  <a:pt x="17" y="57"/>
                </a:lnTo>
                <a:lnTo>
                  <a:pt x="32" y="50"/>
                </a:lnTo>
                <a:lnTo>
                  <a:pt x="49" y="44"/>
                </a:lnTo>
                <a:lnTo>
                  <a:pt x="68" y="37"/>
                </a:lnTo>
                <a:lnTo>
                  <a:pt x="88" y="32"/>
                </a:lnTo>
                <a:lnTo>
                  <a:pt x="103" y="28"/>
                </a:lnTo>
                <a:lnTo>
                  <a:pt x="118" y="25"/>
                </a:lnTo>
                <a:lnTo>
                  <a:pt x="134" y="24"/>
                </a:lnTo>
                <a:lnTo>
                  <a:pt x="149" y="21"/>
                </a:lnTo>
                <a:lnTo>
                  <a:pt x="159" y="19"/>
                </a:lnTo>
                <a:lnTo>
                  <a:pt x="169" y="14"/>
                </a:lnTo>
                <a:lnTo>
                  <a:pt x="170" y="13"/>
                </a:lnTo>
                <a:lnTo>
                  <a:pt x="172" y="12"/>
                </a:lnTo>
                <a:lnTo>
                  <a:pt x="174" y="11"/>
                </a:lnTo>
                <a:lnTo>
                  <a:pt x="176" y="9"/>
                </a:lnTo>
                <a:lnTo>
                  <a:pt x="180" y="6"/>
                </a:lnTo>
                <a:lnTo>
                  <a:pt x="183" y="4"/>
                </a:lnTo>
                <a:lnTo>
                  <a:pt x="185" y="2"/>
                </a:lnTo>
                <a:lnTo>
                  <a:pt x="187" y="1"/>
                </a:lnTo>
                <a:lnTo>
                  <a:pt x="188" y="0"/>
                </a:lnTo>
                <a:lnTo>
                  <a:pt x="189" y="0"/>
                </a:lnTo>
                <a:close/>
              </a:path>
            </a:pathLst>
          </a:custGeom>
          <a:grpFill/>
          <a:ln w="0">
            <a:noFill/>
            <a:prstDash val="solid"/>
            <a:round/>
            <a:headEnd/>
            <a:tailEnd/>
          </a:ln>
        </xdr:spPr>
      </xdr:sp>
      <xdr:sp macro="" textlink="">
        <xdr:nvSpPr>
          <xdr:cNvPr id="149" name="Freeform 28">
            <a:extLst>
              <a:ext uri="{FF2B5EF4-FFF2-40B4-BE49-F238E27FC236}">
                <a16:creationId xmlns:a16="http://schemas.microsoft.com/office/drawing/2014/main" id="{00000000-0008-0000-0000-000095000000}"/>
              </a:ext>
            </a:extLst>
          </xdr:cNvPr>
          <xdr:cNvSpPr>
            <a:spLocks noEditPoints="1"/>
          </xdr:cNvSpPr>
        </xdr:nvSpPr>
        <xdr:spPr bwMode="auto">
          <a:xfrm>
            <a:off x="1265" y="42"/>
            <a:ext cx="16" cy="6"/>
          </a:xfrm>
          <a:custGeom>
            <a:avLst/>
            <a:gdLst>
              <a:gd name="T0" fmla="*/ 42 w 214"/>
              <a:gd name="T1" fmla="*/ 4 h 74"/>
              <a:gd name="T2" fmla="*/ 31 w 214"/>
              <a:gd name="T3" fmla="*/ 6 h 74"/>
              <a:gd name="T4" fmla="*/ 25 w 214"/>
              <a:gd name="T5" fmla="*/ 9 h 74"/>
              <a:gd name="T6" fmla="*/ 20 w 214"/>
              <a:gd name="T7" fmla="*/ 16 h 74"/>
              <a:gd name="T8" fmla="*/ 20 w 214"/>
              <a:gd name="T9" fmla="*/ 24 h 74"/>
              <a:gd name="T10" fmla="*/ 24 w 214"/>
              <a:gd name="T11" fmla="*/ 34 h 74"/>
              <a:gd name="T12" fmla="*/ 29 w 214"/>
              <a:gd name="T13" fmla="*/ 42 h 74"/>
              <a:gd name="T14" fmla="*/ 38 w 214"/>
              <a:gd name="T15" fmla="*/ 50 h 74"/>
              <a:gd name="T16" fmla="*/ 46 w 214"/>
              <a:gd name="T17" fmla="*/ 56 h 74"/>
              <a:gd name="T18" fmla="*/ 67 w 214"/>
              <a:gd name="T19" fmla="*/ 64 h 74"/>
              <a:gd name="T20" fmla="*/ 86 w 214"/>
              <a:gd name="T21" fmla="*/ 67 h 74"/>
              <a:gd name="T22" fmla="*/ 107 w 214"/>
              <a:gd name="T23" fmla="*/ 67 h 74"/>
              <a:gd name="T24" fmla="*/ 129 w 214"/>
              <a:gd name="T25" fmla="*/ 66 h 74"/>
              <a:gd name="T26" fmla="*/ 154 w 214"/>
              <a:gd name="T27" fmla="*/ 65 h 74"/>
              <a:gd name="T28" fmla="*/ 180 w 214"/>
              <a:gd name="T29" fmla="*/ 63 h 74"/>
              <a:gd name="T30" fmla="*/ 165 w 214"/>
              <a:gd name="T31" fmla="*/ 51 h 74"/>
              <a:gd name="T32" fmla="*/ 148 w 214"/>
              <a:gd name="T33" fmla="*/ 39 h 74"/>
              <a:gd name="T34" fmla="*/ 128 w 214"/>
              <a:gd name="T35" fmla="*/ 27 h 74"/>
              <a:gd name="T36" fmla="*/ 106 w 214"/>
              <a:gd name="T37" fmla="*/ 18 h 74"/>
              <a:gd name="T38" fmla="*/ 84 w 214"/>
              <a:gd name="T39" fmla="*/ 10 h 74"/>
              <a:gd name="T40" fmla="*/ 62 w 214"/>
              <a:gd name="T41" fmla="*/ 5 h 74"/>
              <a:gd name="T42" fmla="*/ 42 w 214"/>
              <a:gd name="T43" fmla="*/ 4 h 74"/>
              <a:gd name="T44" fmla="*/ 56 w 214"/>
              <a:gd name="T45" fmla="*/ 0 h 74"/>
              <a:gd name="T46" fmla="*/ 74 w 214"/>
              <a:gd name="T47" fmla="*/ 2 h 74"/>
              <a:gd name="T48" fmla="*/ 91 w 214"/>
              <a:gd name="T49" fmla="*/ 7 h 74"/>
              <a:gd name="T50" fmla="*/ 109 w 214"/>
              <a:gd name="T51" fmla="*/ 14 h 74"/>
              <a:gd name="T52" fmla="*/ 124 w 214"/>
              <a:gd name="T53" fmla="*/ 20 h 74"/>
              <a:gd name="T54" fmla="*/ 147 w 214"/>
              <a:gd name="T55" fmla="*/ 33 h 74"/>
              <a:gd name="T56" fmla="*/ 170 w 214"/>
              <a:gd name="T57" fmla="*/ 48 h 74"/>
              <a:gd name="T58" fmla="*/ 179 w 214"/>
              <a:gd name="T59" fmla="*/ 54 h 74"/>
              <a:gd name="T60" fmla="*/ 189 w 214"/>
              <a:gd name="T61" fmla="*/ 60 h 74"/>
              <a:gd name="T62" fmla="*/ 201 w 214"/>
              <a:gd name="T63" fmla="*/ 66 h 74"/>
              <a:gd name="T64" fmla="*/ 214 w 214"/>
              <a:gd name="T65" fmla="*/ 74 h 74"/>
              <a:gd name="T66" fmla="*/ 199 w 214"/>
              <a:gd name="T67" fmla="*/ 72 h 74"/>
              <a:gd name="T68" fmla="*/ 184 w 214"/>
              <a:gd name="T69" fmla="*/ 70 h 74"/>
              <a:gd name="T70" fmla="*/ 169 w 214"/>
              <a:gd name="T71" fmla="*/ 68 h 74"/>
              <a:gd name="T72" fmla="*/ 149 w 214"/>
              <a:gd name="T73" fmla="*/ 69 h 74"/>
              <a:gd name="T74" fmla="*/ 129 w 214"/>
              <a:gd name="T75" fmla="*/ 70 h 74"/>
              <a:gd name="T76" fmla="*/ 113 w 214"/>
              <a:gd name="T77" fmla="*/ 72 h 74"/>
              <a:gd name="T78" fmla="*/ 96 w 214"/>
              <a:gd name="T79" fmla="*/ 74 h 74"/>
              <a:gd name="T80" fmla="*/ 80 w 214"/>
              <a:gd name="T81" fmla="*/ 74 h 74"/>
              <a:gd name="T82" fmla="*/ 63 w 214"/>
              <a:gd name="T83" fmla="*/ 71 h 74"/>
              <a:gd name="T84" fmla="*/ 51 w 214"/>
              <a:gd name="T85" fmla="*/ 67 h 74"/>
              <a:gd name="T86" fmla="*/ 37 w 214"/>
              <a:gd name="T87" fmla="*/ 62 h 74"/>
              <a:gd name="T88" fmla="*/ 23 w 214"/>
              <a:gd name="T89" fmla="*/ 54 h 74"/>
              <a:gd name="T90" fmla="*/ 11 w 214"/>
              <a:gd name="T91" fmla="*/ 46 h 74"/>
              <a:gd name="T92" fmla="*/ 3 w 214"/>
              <a:gd name="T93" fmla="*/ 37 h 74"/>
              <a:gd name="T94" fmla="*/ 0 w 214"/>
              <a:gd name="T95" fmla="*/ 27 h 74"/>
              <a:gd name="T96" fmla="*/ 2 w 214"/>
              <a:gd name="T97" fmla="*/ 19 h 74"/>
              <a:gd name="T98" fmla="*/ 9 w 214"/>
              <a:gd name="T99" fmla="*/ 10 h 74"/>
              <a:gd name="T100" fmla="*/ 22 w 214"/>
              <a:gd name="T101" fmla="*/ 4 h 74"/>
              <a:gd name="T102" fmla="*/ 39 w 214"/>
              <a:gd name="T103" fmla="*/ 0 h 74"/>
              <a:gd name="T104" fmla="*/ 56 w 214"/>
              <a:gd name="T105"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4" h="74">
                <a:moveTo>
                  <a:pt x="42" y="4"/>
                </a:moveTo>
                <a:lnTo>
                  <a:pt x="31" y="6"/>
                </a:lnTo>
                <a:lnTo>
                  <a:pt x="25" y="9"/>
                </a:lnTo>
                <a:lnTo>
                  <a:pt x="20" y="16"/>
                </a:lnTo>
                <a:lnTo>
                  <a:pt x="20" y="24"/>
                </a:lnTo>
                <a:lnTo>
                  <a:pt x="24" y="34"/>
                </a:lnTo>
                <a:lnTo>
                  <a:pt x="29" y="42"/>
                </a:lnTo>
                <a:lnTo>
                  <a:pt x="38" y="50"/>
                </a:lnTo>
                <a:lnTo>
                  <a:pt x="46" y="56"/>
                </a:lnTo>
                <a:lnTo>
                  <a:pt x="67" y="64"/>
                </a:lnTo>
                <a:lnTo>
                  <a:pt x="86" y="67"/>
                </a:lnTo>
                <a:lnTo>
                  <a:pt x="107" y="67"/>
                </a:lnTo>
                <a:lnTo>
                  <a:pt x="129" y="66"/>
                </a:lnTo>
                <a:lnTo>
                  <a:pt x="154" y="65"/>
                </a:lnTo>
                <a:lnTo>
                  <a:pt x="180" y="63"/>
                </a:lnTo>
                <a:lnTo>
                  <a:pt x="165" y="51"/>
                </a:lnTo>
                <a:lnTo>
                  <a:pt x="148" y="39"/>
                </a:lnTo>
                <a:lnTo>
                  <a:pt x="128" y="27"/>
                </a:lnTo>
                <a:lnTo>
                  <a:pt x="106" y="18"/>
                </a:lnTo>
                <a:lnTo>
                  <a:pt x="84" y="10"/>
                </a:lnTo>
                <a:lnTo>
                  <a:pt x="62" y="5"/>
                </a:lnTo>
                <a:lnTo>
                  <a:pt x="42" y="4"/>
                </a:lnTo>
                <a:close/>
                <a:moveTo>
                  <a:pt x="56" y="0"/>
                </a:moveTo>
                <a:lnTo>
                  <a:pt x="74" y="2"/>
                </a:lnTo>
                <a:lnTo>
                  <a:pt x="91" y="7"/>
                </a:lnTo>
                <a:lnTo>
                  <a:pt x="109" y="14"/>
                </a:lnTo>
                <a:lnTo>
                  <a:pt x="124" y="20"/>
                </a:lnTo>
                <a:lnTo>
                  <a:pt x="147" y="33"/>
                </a:lnTo>
                <a:lnTo>
                  <a:pt x="170" y="48"/>
                </a:lnTo>
                <a:lnTo>
                  <a:pt x="179" y="54"/>
                </a:lnTo>
                <a:lnTo>
                  <a:pt x="189" y="60"/>
                </a:lnTo>
                <a:lnTo>
                  <a:pt x="201" y="66"/>
                </a:lnTo>
                <a:lnTo>
                  <a:pt x="214" y="74"/>
                </a:lnTo>
                <a:lnTo>
                  <a:pt x="199" y="72"/>
                </a:lnTo>
                <a:lnTo>
                  <a:pt x="184" y="70"/>
                </a:lnTo>
                <a:lnTo>
                  <a:pt x="169" y="68"/>
                </a:lnTo>
                <a:lnTo>
                  <a:pt x="149" y="69"/>
                </a:lnTo>
                <a:lnTo>
                  <a:pt x="129" y="70"/>
                </a:lnTo>
                <a:lnTo>
                  <a:pt x="113" y="72"/>
                </a:lnTo>
                <a:lnTo>
                  <a:pt x="96" y="74"/>
                </a:lnTo>
                <a:lnTo>
                  <a:pt x="80" y="74"/>
                </a:lnTo>
                <a:lnTo>
                  <a:pt x="63" y="71"/>
                </a:lnTo>
                <a:lnTo>
                  <a:pt x="51" y="67"/>
                </a:lnTo>
                <a:lnTo>
                  <a:pt x="37" y="62"/>
                </a:lnTo>
                <a:lnTo>
                  <a:pt x="23" y="54"/>
                </a:lnTo>
                <a:lnTo>
                  <a:pt x="11" y="46"/>
                </a:lnTo>
                <a:lnTo>
                  <a:pt x="3" y="37"/>
                </a:lnTo>
                <a:lnTo>
                  <a:pt x="0" y="27"/>
                </a:lnTo>
                <a:lnTo>
                  <a:pt x="2" y="19"/>
                </a:lnTo>
                <a:lnTo>
                  <a:pt x="9" y="10"/>
                </a:lnTo>
                <a:lnTo>
                  <a:pt x="22" y="4"/>
                </a:lnTo>
                <a:lnTo>
                  <a:pt x="39" y="0"/>
                </a:lnTo>
                <a:lnTo>
                  <a:pt x="56" y="0"/>
                </a:lnTo>
                <a:close/>
              </a:path>
            </a:pathLst>
          </a:custGeom>
          <a:grpFill/>
          <a:ln w="0">
            <a:noFill/>
            <a:prstDash val="solid"/>
            <a:round/>
            <a:headEnd/>
            <a:tailEnd/>
          </a:ln>
        </xdr:spPr>
      </xdr:sp>
      <xdr:sp macro="" textlink="">
        <xdr:nvSpPr>
          <xdr:cNvPr id="150" name="Freeform 29">
            <a:extLst>
              <a:ext uri="{FF2B5EF4-FFF2-40B4-BE49-F238E27FC236}">
                <a16:creationId xmlns:a16="http://schemas.microsoft.com/office/drawing/2014/main" id="{00000000-0008-0000-0000-000096000000}"/>
              </a:ext>
            </a:extLst>
          </xdr:cNvPr>
          <xdr:cNvSpPr>
            <a:spLocks noEditPoints="1"/>
          </xdr:cNvSpPr>
        </xdr:nvSpPr>
        <xdr:spPr bwMode="auto">
          <a:xfrm>
            <a:off x="1269" y="36"/>
            <a:ext cx="16" cy="6"/>
          </a:xfrm>
          <a:custGeom>
            <a:avLst/>
            <a:gdLst>
              <a:gd name="T0" fmla="*/ 135 w 208"/>
              <a:gd name="T1" fmla="*/ 9 h 77"/>
              <a:gd name="T2" fmla="*/ 112 w 208"/>
              <a:gd name="T3" fmla="*/ 9 h 77"/>
              <a:gd name="T4" fmla="*/ 93 w 208"/>
              <a:gd name="T5" fmla="*/ 12 h 77"/>
              <a:gd name="T6" fmla="*/ 75 w 208"/>
              <a:gd name="T7" fmla="*/ 15 h 77"/>
              <a:gd name="T8" fmla="*/ 58 w 208"/>
              <a:gd name="T9" fmla="*/ 20 h 77"/>
              <a:gd name="T10" fmla="*/ 41 w 208"/>
              <a:gd name="T11" fmla="*/ 29 h 77"/>
              <a:gd name="T12" fmla="*/ 28 w 208"/>
              <a:gd name="T13" fmla="*/ 42 h 77"/>
              <a:gd name="T14" fmla="*/ 23 w 208"/>
              <a:gd name="T15" fmla="*/ 46 h 77"/>
              <a:gd name="T16" fmla="*/ 20 w 208"/>
              <a:gd name="T17" fmla="*/ 54 h 77"/>
              <a:gd name="T18" fmla="*/ 21 w 208"/>
              <a:gd name="T19" fmla="*/ 62 h 77"/>
              <a:gd name="T20" fmla="*/ 26 w 208"/>
              <a:gd name="T21" fmla="*/ 68 h 77"/>
              <a:gd name="T22" fmla="*/ 34 w 208"/>
              <a:gd name="T23" fmla="*/ 72 h 77"/>
              <a:gd name="T24" fmla="*/ 45 w 208"/>
              <a:gd name="T25" fmla="*/ 73 h 77"/>
              <a:gd name="T26" fmla="*/ 60 w 208"/>
              <a:gd name="T27" fmla="*/ 71 h 77"/>
              <a:gd name="T28" fmla="*/ 74 w 208"/>
              <a:gd name="T29" fmla="*/ 68 h 77"/>
              <a:gd name="T30" fmla="*/ 80 w 208"/>
              <a:gd name="T31" fmla="*/ 66 h 77"/>
              <a:gd name="T32" fmla="*/ 91 w 208"/>
              <a:gd name="T33" fmla="*/ 61 h 77"/>
              <a:gd name="T34" fmla="*/ 105 w 208"/>
              <a:gd name="T35" fmla="*/ 53 h 77"/>
              <a:gd name="T36" fmla="*/ 120 w 208"/>
              <a:gd name="T37" fmla="*/ 45 h 77"/>
              <a:gd name="T38" fmla="*/ 138 w 208"/>
              <a:gd name="T39" fmla="*/ 35 h 77"/>
              <a:gd name="T40" fmla="*/ 156 w 208"/>
              <a:gd name="T41" fmla="*/ 24 h 77"/>
              <a:gd name="T42" fmla="*/ 174 w 208"/>
              <a:gd name="T43" fmla="*/ 14 h 77"/>
              <a:gd name="T44" fmla="*/ 156 w 208"/>
              <a:gd name="T45" fmla="*/ 10 h 77"/>
              <a:gd name="T46" fmla="*/ 135 w 208"/>
              <a:gd name="T47" fmla="*/ 9 h 77"/>
              <a:gd name="T48" fmla="*/ 208 w 208"/>
              <a:gd name="T49" fmla="*/ 0 h 77"/>
              <a:gd name="T50" fmla="*/ 199 w 208"/>
              <a:gd name="T51" fmla="*/ 5 h 77"/>
              <a:gd name="T52" fmla="*/ 189 w 208"/>
              <a:gd name="T53" fmla="*/ 10 h 77"/>
              <a:gd name="T54" fmla="*/ 181 w 208"/>
              <a:gd name="T55" fmla="*/ 15 h 77"/>
              <a:gd name="T56" fmla="*/ 172 w 208"/>
              <a:gd name="T57" fmla="*/ 20 h 77"/>
              <a:gd name="T58" fmla="*/ 160 w 208"/>
              <a:gd name="T59" fmla="*/ 27 h 77"/>
              <a:gd name="T60" fmla="*/ 147 w 208"/>
              <a:gd name="T61" fmla="*/ 34 h 77"/>
              <a:gd name="T62" fmla="*/ 133 w 208"/>
              <a:gd name="T63" fmla="*/ 43 h 77"/>
              <a:gd name="T64" fmla="*/ 118 w 208"/>
              <a:gd name="T65" fmla="*/ 51 h 77"/>
              <a:gd name="T66" fmla="*/ 104 w 208"/>
              <a:gd name="T67" fmla="*/ 59 h 77"/>
              <a:gd name="T68" fmla="*/ 92 w 208"/>
              <a:gd name="T69" fmla="*/ 65 h 77"/>
              <a:gd name="T70" fmla="*/ 81 w 208"/>
              <a:gd name="T71" fmla="*/ 69 h 77"/>
              <a:gd name="T72" fmla="*/ 75 w 208"/>
              <a:gd name="T73" fmla="*/ 73 h 77"/>
              <a:gd name="T74" fmla="*/ 62 w 208"/>
              <a:gd name="T75" fmla="*/ 75 h 77"/>
              <a:gd name="T76" fmla="*/ 47 w 208"/>
              <a:gd name="T77" fmla="*/ 77 h 77"/>
              <a:gd name="T78" fmla="*/ 32 w 208"/>
              <a:gd name="T79" fmla="*/ 77 h 77"/>
              <a:gd name="T80" fmla="*/ 19 w 208"/>
              <a:gd name="T81" fmla="*/ 76 h 77"/>
              <a:gd name="T82" fmla="*/ 8 w 208"/>
              <a:gd name="T83" fmla="*/ 72 h 77"/>
              <a:gd name="T84" fmla="*/ 1 w 208"/>
              <a:gd name="T85" fmla="*/ 66 h 77"/>
              <a:gd name="T86" fmla="*/ 0 w 208"/>
              <a:gd name="T87" fmla="*/ 59 h 77"/>
              <a:gd name="T88" fmla="*/ 3 w 208"/>
              <a:gd name="T89" fmla="*/ 49 h 77"/>
              <a:gd name="T90" fmla="*/ 11 w 208"/>
              <a:gd name="T91" fmla="*/ 38 h 77"/>
              <a:gd name="T92" fmla="*/ 28 w 208"/>
              <a:gd name="T93" fmla="*/ 25 h 77"/>
              <a:gd name="T94" fmla="*/ 46 w 208"/>
              <a:gd name="T95" fmla="*/ 17 h 77"/>
              <a:gd name="T96" fmla="*/ 66 w 208"/>
              <a:gd name="T97" fmla="*/ 10 h 77"/>
              <a:gd name="T98" fmla="*/ 87 w 208"/>
              <a:gd name="T99" fmla="*/ 7 h 77"/>
              <a:gd name="T100" fmla="*/ 107 w 208"/>
              <a:gd name="T101" fmla="*/ 5 h 77"/>
              <a:gd name="T102" fmla="*/ 123 w 208"/>
              <a:gd name="T103" fmla="*/ 5 h 77"/>
              <a:gd name="T104" fmla="*/ 142 w 208"/>
              <a:gd name="T105" fmla="*/ 7 h 77"/>
              <a:gd name="T106" fmla="*/ 162 w 208"/>
              <a:gd name="T107" fmla="*/ 9 h 77"/>
              <a:gd name="T108" fmla="*/ 181 w 208"/>
              <a:gd name="T109" fmla="*/ 8 h 77"/>
              <a:gd name="T110" fmla="*/ 196 w 208"/>
              <a:gd name="T111" fmla="*/ 6 h 77"/>
              <a:gd name="T112" fmla="*/ 208 w 208"/>
              <a:gd name="T11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08" h="77">
                <a:moveTo>
                  <a:pt x="135" y="9"/>
                </a:moveTo>
                <a:lnTo>
                  <a:pt x="112" y="9"/>
                </a:lnTo>
                <a:lnTo>
                  <a:pt x="93" y="12"/>
                </a:lnTo>
                <a:lnTo>
                  <a:pt x="75" y="15"/>
                </a:lnTo>
                <a:lnTo>
                  <a:pt x="58" y="20"/>
                </a:lnTo>
                <a:lnTo>
                  <a:pt x="41" y="29"/>
                </a:lnTo>
                <a:lnTo>
                  <a:pt x="28" y="42"/>
                </a:lnTo>
                <a:lnTo>
                  <a:pt x="23" y="46"/>
                </a:lnTo>
                <a:lnTo>
                  <a:pt x="20" y="54"/>
                </a:lnTo>
                <a:lnTo>
                  <a:pt x="21" y="62"/>
                </a:lnTo>
                <a:lnTo>
                  <a:pt x="26" y="68"/>
                </a:lnTo>
                <a:lnTo>
                  <a:pt x="34" y="72"/>
                </a:lnTo>
                <a:lnTo>
                  <a:pt x="45" y="73"/>
                </a:lnTo>
                <a:lnTo>
                  <a:pt x="60" y="71"/>
                </a:lnTo>
                <a:lnTo>
                  <a:pt x="74" y="68"/>
                </a:lnTo>
                <a:lnTo>
                  <a:pt x="80" y="66"/>
                </a:lnTo>
                <a:lnTo>
                  <a:pt x="91" y="61"/>
                </a:lnTo>
                <a:lnTo>
                  <a:pt x="105" y="53"/>
                </a:lnTo>
                <a:lnTo>
                  <a:pt x="120" y="45"/>
                </a:lnTo>
                <a:lnTo>
                  <a:pt x="138" y="35"/>
                </a:lnTo>
                <a:lnTo>
                  <a:pt x="156" y="24"/>
                </a:lnTo>
                <a:lnTo>
                  <a:pt x="174" y="14"/>
                </a:lnTo>
                <a:lnTo>
                  <a:pt x="156" y="10"/>
                </a:lnTo>
                <a:lnTo>
                  <a:pt x="135" y="9"/>
                </a:lnTo>
                <a:close/>
                <a:moveTo>
                  <a:pt x="208" y="0"/>
                </a:moveTo>
                <a:lnTo>
                  <a:pt x="199" y="5"/>
                </a:lnTo>
                <a:lnTo>
                  <a:pt x="189" y="10"/>
                </a:lnTo>
                <a:lnTo>
                  <a:pt x="181" y="15"/>
                </a:lnTo>
                <a:lnTo>
                  <a:pt x="172" y="20"/>
                </a:lnTo>
                <a:lnTo>
                  <a:pt x="160" y="27"/>
                </a:lnTo>
                <a:lnTo>
                  <a:pt x="147" y="34"/>
                </a:lnTo>
                <a:lnTo>
                  <a:pt x="133" y="43"/>
                </a:lnTo>
                <a:lnTo>
                  <a:pt x="118" y="51"/>
                </a:lnTo>
                <a:lnTo>
                  <a:pt x="104" y="59"/>
                </a:lnTo>
                <a:lnTo>
                  <a:pt x="92" y="65"/>
                </a:lnTo>
                <a:lnTo>
                  <a:pt x="81" y="69"/>
                </a:lnTo>
                <a:lnTo>
                  <a:pt x="75" y="73"/>
                </a:lnTo>
                <a:lnTo>
                  <a:pt x="62" y="75"/>
                </a:lnTo>
                <a:lnTo>
                  <a:pt x="47" y="77"/>
                </a:lnTo>
                <a:lnTo>
                  <a:pt x="32" y="77"/>
                </a:lnTo>
                <a:lnTo>
                  <a:pt x="19" y="76"/>
                </a:lnTo>
                <a:lnTo>
                  <a:pt x="8" y="72"/>
                </a:lnTo>
                <a:lnTo>
                  <a:pt x="1" y="66"/>
                </a:lnTo>
                <a:lnTo>
                  <a:pt x="0" y="59"/>
                </a:lnTo>
                <a:lnTo>
                  <a:pt x="3" y="49"/>
                </a:lnTo>
                <a:lnTo>
                  <a:pt x="11" y="38"/>
                </a:lnTo>
                <a:lnTo>
                  <a:pt x="28" y="25"/>
                </a:lnTo>
                <a:lnTo>
                  <a:pt x="46" y="17"/>
                </a:lnTo>
                <a:lnTo>
                  <a:pt x="66" y="10"/>
                </a:lnTo>
                <a:lnTo>
                  <a:pt x="87" y="7"/>
                </a:lnTo>
                <a:lnTo>
                  <a:pt x="107" y="5"/>
                </a:lnTo>
                <a:lnTo>
                  <a:pt x="123" y="5"/>
                </a:lnTo>
                <a:lnTo>
                  <a:pt x="142" y="7"/>
                </a:lnTo>
                <a:lnTo>
                  <a:pt x="162" y="9"/>
                </a:lnTo>
                <a:lnTo>
                  <a:pt x="181" y="8"/>
                </a:lnTo>
                <a:lnTo>
                  <a:pt x="196" y="6"/>
                </a:lnTo>
                <a:lnTo>
                  <a:pt x="208" y="0"/>
                </a:lnTo>
                <a:close/>
              </a:path>
            </a:pathLst>
          </a:custGeom>
          <a:grpFill/>
          <a:ln w="0">
            <a:noFill/>
            <a:prstDash val="solid"/>
            <a:round/>
            <a:headEnd/>
            <a:tailEnd/>
          </a:ln>
        </xdr:spPr>
      </xdr:sp>
      <xdr:sp macro="" textlink="">
        <xdr:nvSpPr>
          <xdr:cNvPr id="151" name="Freeform 30">
            <a:extLst>
              <a:ext uri="{FF2B5EF4-FFF2-40B4-BE49-F238E27FC236}">
                <a16:creationId xmlns:a16="http://schemas.microsoft.com/office/drawing/2014/main" id="{00000000-0008-0000-0000-000097000000}"/>
              </a:ext>
            </a:extLst>
          </xdr:cNvPr>
          <xdr:cNvSpPr>
            <a:spLocks noEditPoints="1"/>
          </xdr:cNvSpPr>
        </xdr:nvSpPr>
        <xdr:spPr bwMode="auto">
          <a:xfrm>
            <a:off x="1276" y="42"/>
            <a:ext cx="13" cy="7"/>
          </a:xfrm>
          <a:custGeom>
            <a:avLst/>
            <a:gdLst>
              <a:gd name="T0" fmla="*/ 41 w 170"/>
              <a:gd name="T1" fmla="*/ 6 h 95"/>
              <a:gd name="T2" fmla="*/ 37 w 170"/>
              <a:gd name="T3" fmla="*/ 6 h 95"/>
              <a:gd name="T4" fmla="*/ 33 w 170"/>
              <a:gd name="T5" fmla="*/ 6 h 95"/>
              <a:gd name="T6" fmla="*/ 31 w 170"/>
              <a:gd name="T7" fmla="*/ 7 h 95"/>
              <a:gd name="T8" fmla="*/ 30 w 170"/>
              <a:gd name="T9" fmla="*/ 10 h 95"/>
              <a:gd name="T10" fmla="*/ 28 w 170"/>
              <a:gd name="T11" fmla="*/ 15 h 95"/>
              <a:gd name="T12" fmla="*/ 31 w 170"/>
              <a:gd name="T13" fmla="*/ 22 h 95"/>
              <a:gd name="T14" fmla="*/ 36 w 170"/>
              <a:gd name="T15" fmla="*/ 30 h 95"/>
              <a:gd name="T16" fmla="*/ 40 w 170"/>
              <a:gd name="T17" fmla="*/ 35 h 95"/>
              <a:gd name="T18" fmla="*/ 56 w 170"/>
              <a:gd name="T19" fmla="*/ 47 h 95"/>
              <a:gd name="T20" fmla="*/ 73 w 170"/>
              <a:gd name="T21" fmla="*/ 56 h 95"/>
              <a:gd name="T22" fmla="*/ 91 w 170"/>
              <a:gd name="T23" fmla="*/ 61 h 95"/>
              <a:gd name="T24" fmla="*/ 112 w 170"/>
              <a:gd name="T25" fmla="*/ 66 h 95"/>
              <a:gd name="T26" fmla="*/ 131 w 170"/>
              <a:gd name="T27" fmla="*/ 73 h 95"/>
              <a:gd name="T28" fmla="*/ 112 w 170"/>
              <a:gd name="T29" fmla="*/ 56 h 95"/>
              <a:gd name="T30" fmla="*/ 98 w 170"/>
              <a:gd name="T31" fmla="*/ 43 h 95"/>
              <a:gd name="T32" fmla="*/ 84 w 170"/>
              <a:gd name="T33" fmla="*/ 30 h 95"/>
              <a:gd name="T34" fmla="*/ 68 w 170"/>
              <a:gd name="T35" fmla="*/ 18 h 95"/>
              <a:gd name="T36" fmla="*/ 59 w 170"/>
              <a:gd name="T37" fmla="*/ 13 h 95"/>
              <a:gd name="T38" fmla="*/ 51 w 170"/>
              <a:gd name="T39" fmla="*/ 8 h 95"/>
              <a:gd name="T40" fmla="*/ 41 w 170"/>
              <a:gd name="T41" fmla="*/ 6 h 95"/>
              <a:gd name="T42" fmla="*/ 25 w 170"/>
              <a:gd name="T43" fmla="*/ 0 h 95"/>
              <a:gd name="T44" fmla="*/ 42 w 170"/>
              <a:gd name="T45" fmla="*/ 2 h 95"/>
              <a:gd name="T46" fmla="*/ 58 w 170"/>
              <a:gd name="T47" fmla="*/ 7 h 95"/>
              <a:gd name="T48" fmla="*/ 74 w 170"/>
              <a:gd name="T49" fmla="*/ 17 h 95"/>
              <a:gd name="T50" fmla="*/ 89 w 170"/>
              <a:gd name="T51" fmla="*/ 29 h 95"/>
              <a:gd name="T52" fmla="*/ 103 w 170"/>
              <a:gd name="T53" fmla="*/ 41 h 95"/>
              <a:gd name="T54" fmla="*/ 115 w 170"/>
              <a:gd name="T55" fmla="*/ 52 h 95"/>
              <a:gd name="T56" fmla="*/ 133 w 170"/>
              <a:gd name="T57" fmla="*/ 67 h 95"/>
              <a:gd name="T58" fmla="*/ 151 w 170"/>
              <a:gd name="T59" fmla="*/ 81 h 95"/>
              <a:gd name="T60" fmla="*/ 170 w 170"/>
              <a:gd name="T61" fmla="*/ 95 h 95"/>
              <a:gd name="T62" fmla="*/ 164 w 170"/>
              <a:gd name="T63" fmla="*/ 93 h 95"/>
              <a:gd name="T64" fmla="*/ 157 w 170"/>
              <a:gd name="T65" fmla="*/ 90 h 95"/>
              <a:gd name="T66" fmla="*/ 150 w 170"/>
              <a:gd name="T67" fmla="*/ 88 h 95"/>
              <a:gd name="T68" fmla="*/ 131 w 170"/>
              <a:gd name="T69" fmla="*/ 78 h 95"/>
              <a:gd name="T70" fmla="*/ 112 w 170"/>
              <a:gd name="T71" fmla="*/ 71 h 95"/>
              <a:gd name="T72" fmla="*/ 90 w 170"/>
              <a:gd name="T73" fmla="*/ 65 h 95"/>
              <a:gd name="T74" fmla="*/ 71 w 170"/>
              <a:gd name="T75" fmla="*/ 61 h 95"/>
              <a:gd name="T76" fmla="*/ 53 w 170"/>
              <a:gd name="T77" fmla="*/ 56 h 95"/>
              <a:gd name="T78" fmla="*/ 35 w 170"/>
              <a:gd name="T79" fmla="*/ 47 h 95"/>
              <a:gd name="T80" fmla="*/ 32 w 170"/>
              <a:gd name="T81" fmla="*/ 46 h 95"/>
              <a:gd name="T82" fmla="*/ 27 w 170"/>
              <a:gd name="T83" fmla="*/ 43 h 95"/>
              <a:gd name="T84" fmla="*/ 20 w 170"/>
              <a:gd name="T85" fmla="*/ 38 h 95"/>
              <a:gd name="T86" fmla="*/ 12 w 170"/>
              <a:gd name="T87" fmla="*/ 32 h 95"/>
              <a:gd name="T88" fmla="*/ 6 w 170"/>
              <a:gd name="T89" fmla="*/ 26 h 95"/>
              <a:gd name="T90" fmla="*/ 1 w 170"/>
              <a:gd name="T91" fmla="*/ 19 h 95"/>
              <a:gd name="T92" fmla="*/ 0 w 170"/>
              <a:gd name="T93" fmla="*/ 13 h 95"/>
              <a:gd name="T94" fmla="*/ 1 w 170"/>
              <a:gd name="T95" fmla="*/ 8 h 95"/>
              <a:gd name="T96" fmla="*/ 3 w 170"/>
              <a:gd name="T97" fmla="*/ 6 h 95"/>
              <a:gd name="T98" fmla="*/ 8 w 170"/>
              <a:gd name="T99" fmla="*/ 4 h 95"/>
              <a:gd name="T100" fmla="*/ 13 w 170"/>
              <a:gd name="T101" fmla="*/ 2 h 95"/>
              <a:gd name="T102" fmla="*/ 17 w 170"/>
              <a:gd name="T103" fmla="*/ 1 h 95"/>
              <a:gd name="T104" fmla="*/ 17 w 170"/>
              <a:gd name="T105" fmla="*/ 1 h 95"/>
              <a:gd name="T106" fmla="*/ 21 w 170"/>
              <a:gd name="T107" fmla="*/ 0 h 95"/>
              <a:gd name="T108" fmla="*/ 25 w 170"/>
              <a:gd name="T10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0" h="95">
                <a:moveTo>
                  <a:pt x="41" y="6"/>
                </a:moveTo>
                <a:lnTo>
                  <a:pt x="37" y="6"/>
                </a:lnTo>
                <a:lnTo>
                  <a:pt x="33" y="6"/>
                </a:lnTo>
                <a:lnTo>
                  <a:pt x="31" y="7"/>
                </a:lnTo>
                <a:lnTo>
                  <a:pt x="30" y="10"/>
                </a:lnTo>
                <a:lnTo>
                  <a:pt x="28" y="15"/>
                </a:lnTo>
                <a:lnTo>
                  <a:pt x="31" y="22"/>
                </a:lnTo>
                <a:lnTo>
                  <a:pt x="36" y="30"/>
                </a:lnTo>
                <a:lnTo>
                  <a:pt x="40" y="35"/>
                </a:lnTo>
                <a:lnTo>
                  <a:pt x="56" y="47"/>
                </a:lnTo>
                <a:lnTo>
                  <a:pt x="73" y="56"/>
                </a:lnTo>
                <a:lnTo>
                  <a:pt x="91" y="61"/>
                </a:lnTo>
                <a:lnTo>
                  <a:pt x="112" y="66"/>
                </a:lnTo>
                <a:lnTo>
                  <a:pt x="131" y="73"/>
                </a:lnTo>
                <a:lnTo>
                  <a:pt x="112" y="56"/>
                </a:lnTo>
                <a:lnTo>
                  <a:pt x="98" y="43"/>
                </a:lnTo>
                <a:lnTo>
                  <a:pt x="84" y="30"/>
                </a:lnTo>
                <a:lnTo>
                  <a:pt x="68" y="18"/>
                </a:lnTo>
                <a:lnTo>
                  <a:pt x="59" y="13"/>
                </a:lnTo>
                <a:lnTo>
                  <a:pt x="51" y="8"/>
                </a:lnTo>
                <a:lnTo>
                  <a:pt x="41" y="6"/>
                </a:lnTo>
                <a:close/>
                <a:moveTo>
                  <a:pt x="25" y="0"/>
                </a:moveTo>
                <a:lnTo>
                  <a:pt x="42" y="2"/>
                </a:lnTo>
                <a:lnTo>
                  <a:pt x="58" y="7"/>
                </a:lnTo>
                <a:lnTo>
                  <a:pt x="74" y="17"/>
                </a:lnTo>
                <a:lnTo>
                  <a:pt x="89" y="29"/>
                </a:lnTo>
                <a:lnTo>
                  <a:pt x="103" y="41"/>
                </a:lnTo>
                <a:lnTo>
                  <a:pt x="115" y="52"/>
                </a:lnTo>
                <a:lnTo>
                  <a:pt x="133" y="67"/>
                </a:lnTo>
                <a:lnTo>
                  <a:pt x="151" y="81"/>
                </a:lnTo>
                <a:lnTo>
                  <a:pt x="170" y="95"/>
                </a:lnTo>
                <a:lnTo>
                  <a:pt x="164" y="93"/>
                </a:lnTo>
                <a:lnTo>
                  <a:pt x="157" y="90"/>
                </a:lnTo>
                <a:lnTo>
                  <a:pt x="150" y="88"/>
                </a:lnTo>
                <a:lnTo>
                  <a:pt x="131" y="78"/>
                </a:lnTo>
                <a:lnTo>
                  <a:pt x="112" y="71"/>
                </a:lnTo>
                <a:lnTo>
                  <a:pt x="90" y="65"/>
                </a:lnTo>
                <a:lnTo>
                  <a:pt x="71" y="61"/>
                </a:lnTo>
                <a:lnTo>
                  <a:pt x="53" y="56"/>
                </a:lnTo>
                <a:lnTo>
                  <a:pt x="35" y="47"/>
                </a:lnTo>
                <a:lnTo>
                  <a:pt x="32" y="46"/>
                </a:lnTo>
                <a:lnTo>
                  <a:pt x="27" y="43"/>
                </a:lnTo>
                <a:lnTo>
                  <a:pt x="20" y="38"/>
                </a:lnTo>
                <a:lnTo>
                  <a:pt x="12" y="32"/>
                </a:lnTo>
                <a:lnTo>
                  <a:pt x="6" y="26"/>
                </a:lnTo>
                <a:lnTo>
                  <a:pt x="1" y="19"/>
                </a:lnTo>
                <a:lnTo>
                  <a:pt x="0" y="13"/>
                </a:lnTo>
                <a:lnTo>
                  <a:pt x="1" y="8"/>
                </a:lnTo>
                <a:lnTo>
                  <a:pt x="3" y="6"/>
                </a:lnTo>
                <a:lnTo>
                  <a:pt x="8" y="4"/>
                </a:lnTo>
                <a:lnTo>
                  <a:pt x="13" y="2"/>
                </a:lnTo>
                <a:lnTo>
                  <a:pt x="17" y="1"/>
                </a:lnTo>
                <a:lnTo>
                  <a:pt x="17" y="1"/>
                </a:lnTo>
                <a:lnTo>
                  <a:pt x="21" y="0"/>
                </a:lnTo>
                <a:lnTo>
                  <a:pt x="25" y="0"/>
                </a:lnTo>
                <a:close/>
              </a:path>
            </a:pathLst>
          </a:custGeom>
          <a:grpFill/>
          <a:ln w="0">
            <a:noFill/>
            <a:prstDash val="solid"/>
            <a:round/>
            <a:headEnd/>
            <a:tailEnd/>
          </a:ln>
        </xdr:spPr>
      </xdr:sp>
      <xdr:sp macro="" textlink="">
        <xdr:nvSpPr>
          <xdr:cNvPr id="152" name="Freeform 31">
            <a:extLst>
              <a:ext uri="{FF2B5EF4-FFF2-40B4-BE49-F238E27FC236}">
                <a16:creationId xmlns:a16="http://schemas.microsoft.com/office/drawing/2014/main" id="{00000000-0008-0000-0000-000098000000}"/>
              </a:ext>
            </a:extLst>
          </xdr:cNvPr>
          <xdr:cNvSpPr>
            <a:spLocks noEditPoints="1"/>
          </xdr:cNvSpPr>
        </xdr:nvSpPr>
        <xdr:spPr bwMode="auto">
          <a:xfrm>
            <a:off x="1280" y="38"/>
            <a:ext cx="12" cy="5"/>
          </a:xfrm>
          <a:custGeom>
            <a:avLst/>
            <a:gdLst>
              <a:gd name="T0" fmla="*/ 57 w 157"/>
              <a:gd name="T1" fmla="*/ 6 h 64"/>
              <a:gd name="T2" fmla="*/ 51 w 157"/>
              <a:gd name="T3" fmla="*/ 6 h 64"/>
              <a:gd name="T4" fmla="*/ 44 w 157"/>
              <a:gd name="T5" fmla="*/ 7 h 64"/>
              <a:gd name="T6" fmla="*/ 38 w 157"/>
              <a:gd name="T7" fmla="*/ 11 h 64"/>
              <a:gd name="T8" fmla="*/ 29 w 157"/>
              <a:gd name="T9" fmla="*/ 15 h 64"/>
              <a:gd name="T10" fmla="*/ 20 w 157"/>
              <a:gd name="T11" fmla="*/ 20 h 64"/>
              <a:gd name="T12" fmla="*/ 12 w 157"/>
              <a:gd name="T13" fmla="*/ 27 h 64"/>
              <a:gd name="T14" fmla="*/ 7 w 157"/>
              <a:gd name="T15" fmla="*/ 34 h 64"/>
              <a:gd name="T16" fmla="*/ 6 w 157"/>
              <a:gd name="T17" fmla="*/ 42 h 64"/>
              <a:gd name="T18" fmla="*/ 10 w 157"/>
              <a:gd name="T19" fmla="*/ 48 h 64"/>
              <a:gd name="T20" fmla="*/ 19 w 157"/>
              <a:gd name="T21" fmla="*/ 53 h 64"/>
              <a:gd name="T22" fmla="*/ 29 w 157"/>
              <a:gd name="T23" fmla="*/ 55 h 64"/>
              <a:gd name="T24" fmla="*/ 41 w 157"/>
              <a:gd name="T25" fmla="*/ 54 h 64"/>
              <a:gd name="T26" fmla="*/ 53 w 157"/>
              <a:gd name="T27" fmla="*/ 50 h 64"/>
              <a:gd name="T28" fmla="*/ 64 w 157"/>
              <a:gd name="T29" fmla="*/ 46 h 64"/>
              <a:gd name="T30" fmla="*/ 73 w 157"/>
              <a:gd name="T31" fmla="*/ 42 h 64"/>
              <a:gd name="T32" fmla="*/ 82 w 157"/>
              <a:gd name="T33" fmla="*/ 39 h 64"/>
              <a:gd name="T34" fmla="*/ 97 w 157"/>
              <a:gd name="T35" fmla="*/ 30 h 64"/>
              <a:gd name="T36" fmla="*/ 112 w 157"/>
              <a:gd name="T37" fmla="*/ 20 h 64"/>
              <a:gd name="T38" fmla="*/ 126 w 157"/>
              <a:gd name="T39" fmla="*/ 11 h 64"/>
              <a:gd name="T40" fmla="*/ 110 w 157"/>
              <a:gd name="T41" fmla="*/ 11 h 64"/>
              <a:gd name="T42" fmla="*/ 93 w 157"/>
              <a:gd name="T43" fmla="*/ 9 h 64"/>
              <a:gd name="T44" fmla="*/ 74 w 157"/>
              <a:gd name="T45" fmla="*/ 6 h 64"/>
              <a:gd name="T46" fmla="*/ 57 w 157"/>
              <a:gd name="T47" fmla="*/ 6 h 64"/>
              <a:gd name="T48" fmla="*/ 157 w 157"/>
              <a:gd name="T49" fmla="*/ 0 h 64"/>
              <a:gd name="T50" fmla="*/ 144 w 157"/>
              <a:gd name="T51" fmla="*/ 10 h 64"/>
              <a:gd name="T52" fmla="*/ 129 w 157"/>
              <a:gd name="T53" fmla="*/ 17 h 64"/>
              <a:gd name="T54" fmla="*/ 114 w 157"/>
              <a:gd name="T55" fmla="*/ 26 h 64"/>
              <a:gd name="T56" fmla="*/ 100 w 157"/>
              <a:gd name="T57" fmla="*/ 34 h 64"/>
              <a:gd name="T58" fmla="*/ 86 w 157"/>
              <a:gd name="T59" fmla="*/ 44 h 64"/>
              <a:gd name="T60" fmla="*/ 73 w 157"/>
              <a:gd name="T61" fmla="*/ 53 h 64"/>
              <a:gd name="T62" fmla="*/ 58 w 157"/>
              <a:gd name="T63" fmla="*/ 59 h 64"/>
              <a:gd name="T64" fmla="*/ 42 w 157"/>
              <a:gd name="T65" fmla="*/ 63 h 64"/>
              <a:gd name="T66" fmla="*/ 27 w 157"/>
              <a:gd name="T67" fmla="*/ 64 h 64"/>
              <a:gd name="T68" fmla="*/ 16 w 157"/>
              <a:gd name="T69" fmla="*/ 62 h 64"/>
              <a:gd name="T70" fmla="*/ 9 w 157"/>
              <a:gd name="T71" fmla="*/ 59 h 64"/>
              <a:gd name="T72" fmla="*/ 5 w 157"/>
              <a:gd name="T73" fmla="*/ 56 h 64"/>
              <a:gd name="T74" fmla="*/ 1 w 157"/>
              <a:gd name="T75" fmla="*/ 51 h 64"/>
              <a:gd name="T76" fmla="*/ 0 w 157"/>
              <a:gd name="T77" fmla="*/ 48 h 64"/>
              <a:gd name="T78" fmla="*/ 1 w 157"/>
              <a:gd name="T79" fmla="*/ 38 h 64"/>
              <a:gd name="T80" fmla="*/ 7 w 157"/>
              <a:gd name="T81" fmla="*/ 27 h 64"/>
              <a:gd name="T82" fmla="*/ 16 w 157"/>
              <a:gd name="T83" fmla="*/ 17 h 64"/>
              <a:gd name="T84" fmla="*/ 29 w 157"/>
              <a:gd name="T85" fmla="*/ 9 h 64"/>
              <a:gd name="T86" fmla="*/ 43 w 157"/>
              <a:gd name="T87" fmla="*/ 3 h 64"/>
              <a:gd name="T88" fmla="*/ 50 w 157"/>
              <a:gd name="T89" fmla="*/ 2 h 64"/>
              <a:gd name="T90" fmla="*/ 56 w 157"/>
              <a:gd name="T91" fmla="*/ 2 h 64"/>
              <a:gd name="T92" fmla="*/ 74 w 157"/>
              <a:gd name="T93" fmla="*/ 2 h 64"/>
              <a:gd name="T94" fmla="*/ 94 w 157"/>
              <a:gd name="T95" fmla="*/ 4 h 64"/>
              <a:gd name="T96" fmla="*/ 110 w 157"/>
              <a:gd name="T97" fmla="*/ 6 h 64"/>
              <a:gd name="T98" fmla="*/ 127 w 157"/>
              <a:gd name="T99" fmla="*/ 6 h 64"/>
              <a:gd name="T100" fmla="*/ 133 w 157"/>
              <a:gd name="T101" fmla="*/ 5 h 64"/>
              <a:gd name="T102" fmla="*/ 141 w 157"/>
              <a:gd name="T103" fmla="*/ 3 h 64"/>
              <a:gd name="T104" fmla="*/ 146 w 157"/>
              <a:gd name="T105" fmla="*/ 1 h 64"/>
              <a:gd name="T106" fmla="*/ 151 w 157"/>
              <a:gd name="T107" fmla="*/ 0 h 64"/>
              <a:gd name="T108" fmla="*/ 157 w 157"/>
              <a:gd name="T109"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7" h="64">
                <a:moveTo>
                  <a:pt x="57" y="6"/>
                </a:moveTo>
                <a:lnTo>
                  <a:pt x="51" y="6"/>
                </a:lnTo>
                <a:lnTo>
                  <a:pt x="44" y="7"/>
                </a:lnTo>
                <a:lnTo>
                  <a:pt x="38" y="11"/>
                </a:lnTo>
                <a:lnTo>
                  <a:pt x="29" y="15"/>
                </a:lnTo>
                <a:lnTo>
                  <a:pt x="20" y="20"/>
                </a:lnTo>
                <a:lnTo>
                  <a:pt x="12" y="27"/>
                </a:lnTo>
                <a:lnTo>
                  <a:pt x="7" y="34"/>
                </a:lnTo>
                <a:lnTo>
                  <a:pt x="6" y="42"/>
                </a:lnTo>
                <a:lnTo>
                  <a:pt x="10" y="48"/>
                </a:lnTo>
                <a:lnTo>
                  <a:pt x="19" y="53"/>
                </a:lnTo>
                <a:lnTo>
                  <a:pt x="29" y="55"/>
                </a:lnTo>
                <a:lnTo>
                  <a:pt x="41" y="54"/>
                </a:lnTo>
                <a:lnTo>
                  <a:pt x="53" y="50"/>
                </a:lnTo>
                <a:lnTo>
                  <a:pt x="64" y="46"/>
                </a:lnTo>
                <a:lnTo>
                  <a:pt x="73" y="42"/>
                </a:lnTo>
                <a:lnTo>
                  <a:pt x="82" y="39"/>
                </a:lnTo>
                <a:lnTo>
                  <a:pt x="97" y="30"/>
                </a:lnTo>
                <a:lnTo>
                  <a:pt x="112" y="20"/>
                </a:lnTo>
                <a:lnTo>
                  <a:pt x="126" y="11"/>
                </a:lnTo>
                <a:lnTo>
                  <a:pt x="110" y="11"/>
                </a:lnTo>
                <a:lnTo>
                  <a:pt x="93" y="9"/>
                </a:lnTo>
                <a:lnTo>
                  <a:pt x="74" y="6"/>
                </a:lnTo>
                <a:lnTo>
                  <a:pt x="57" y="6"/>
                </a:lnTo>
                <a:close/>
                <a:moveTo>
                  <a:pt x="157" y="0"/>
                </a:moveTo>
                <a:lnTo>
                  <a:pt x="144" y="10"/>
                </a:lnTo>
                <a:lnTo>
                  <a:pt x="129" y="17"/>
                </a:lnTo>
                <a:lnTo>
                  <a:pt x="114" y="26"/>
                </a:lnTo>
                <a:lnTo>
                  <a:pt x="100" y="34"/>
                </a:lnTo>
                <a:lnTo>
                  <a:pt x="86" y="44"/>
                </a:lnTo>
                <a:lnTo>
                  <a:pt x="73" y="53"/>
                </a:lnTo>
                <a:lnTo>
                  <a:pt x="58" y="59"/>
                </a:lnTo>
                <a:lnTo>
                  <a:pt x="42" y="63"/>
                </a:lnTo>
                <a:lnTo>
                  <a:pt x="27" y="64"/>
                </a:lnTo>
                <a:lnTo>
                  <a:pt x="16" y="62"/>
                </a:lnTo>
                <a:lnTo>
                  <a:pt x="9" y="59"/>
                </a:lnTo>
                <a:lnTo>
                  <a:pt x="5" y="56"/>
                </a:lnTo>
                <a:lnTo>
                  <a:pt x="1" y="51"/>
                </a:lnTo>
                <a:lnTo>
                  <a:pt x="0" y="48"/>
                </a:lnTo>
                <a:lnTo>
                  <a:pt x="1" y="38"/>
                </a:lnTo>
                <a:lnTo>
                  <a:pt x="7" y="27"/>
                </a:lnTo>
                <a:lnTo>
                  <a:pt x="16" y="17"/>
                </a:lnTo>
                <a:lnTo>
                  <a:pt x="29" y="9"/>
                </a:lnTo>
                <a:lnTo>
                  <a:pt x="43" y="3"/>
                </a:lnTo>
                <a:lnTo>
                  <a:pt x="50" y="2"/>
                </a:lnTo>
                <a:lnTo>
                  <a:pt x="56" y="2"/>
                </a:lnTo>
                <a:lnTo>
                  <a:pt x="74" y="2"/>
                </a:lnTo>
                <a:lnTo>
                  <a:pt x="94" y="4"/>
                </a:lnTo>
                <a:lnTo>
                  <a:pt x="110" y="6"/>
                </a:lnTo>
                <a:lnTo>
                  <a:pt x="127" y="6"/>
                </a:lnTo>
                <a:lnTo>
                  <a:pt x="133" y="5"/>
                </a:lnTo>
                <a:lnTo>
                  <a:pt x="141" y="3"/>
                </a:lnTo>
                <a:lnTo>
                  <a:pt x="146" y="1"/>
                </a:lnTo>
                <a:lnTo>
                  <a:pt x="151" y="0"/>
                </a:lnTo>
                <a:lnTo>
                  <a:pt x="157" y="0"/>
                </a:lnTo>
                <a:close/>
              </a:path>
            </a:pathLst>
          </a:custGeom>
          <a:grpFill/>
          <a:ln w="0">
            <a:noFill/>
            <a:prstDash val="solid"/>
            <a:round/>
            <a:headEnd/>
            <a:tailEnd/>
          </a:ln>
        </xdr:spPr>
      </xdr:sp>
      <xdr:sp macro="" textlink="">
        <xdr:nvSpPr>
          <xdr:cNvPr id="153" name="Freeform 32">
            <a:extLst>
              <a:ext uri="{FF2B5EF4-FFF2-40B4-BE49-F238E27FC236}">
                <a16:creationId xmlns:a16="http://schemas.microsoft.com/office/drawing/2014/main" id="{00000000-0008-0000-0000-000099000000}"/>
              </a:ext>
            </a:extLst>
          </xdr:cNvPr>
          <xdr:cNvSpPr>
            <a:spLocks noEditPoints="1"/>
          </xdr:cNvSpPr>
        </xdr:nvSpPr>
        <xdr:spPr bwMode="auto">
          <a:xfrm>
            <a:off x="1285" y="39"/>
            <a:ext cx="15" cy="6"/>
          </a:xfrm>
          <a:custGeom>
            <a:avLst/>
            <a:gdLst>
              <a:gd name="T0" fmla="*/ 178 w 206"/>
              <a:gd name="T1" fmla="*/ 27 h 82"/>
              <a:gd name="T2" fmla="*/ 143 w 206"/>
              <a:gd name="T3" fmla="*/ 36 h 82"/>
              <a:gd name="T4" fmla="*/ 103 w 206"/>
              <a:gd name="T5" fmla="*/ 38 h 82"/>
              <a:gd name="T6" fmla="*/ 85 w 206"/>
              <a:gd name="T7" fmla="*/ 40 h 82"/>
              <a:gd name="T8" fmla="*/ 78 w 206"/>
              <a:gd name="T9" fmla="*/ 40 h 82"/>
              <a:gd name="T10" fmla="*/ 59 w 206"/>
              <a:gd name="T11" fmla="*/ 41 h 82"/>
              <a:gd name="T12" fmla="*/ 35 w 206"/>
              <a:gd name="T13" fmla="*/ 43 h 82"/>
              <a:gd name="T14" fmla="*/ 18 w 206"/>
              <a:gd name="T15" fmla="*/ 50 h 82"/>
              <a:gd name="T16" fmla="*/ 15 w 206"/>
              <a:gd name="T17" fmla="*/ 59 h 82"/>
              <a:gd name="T18" fmla="*/ 20 w 206"/>
              <a:gd name="T19" fmla="*/ 64 h 82"/>
              <a:gd name="T20" fmla="*/ 35 w 206"/>
              <a:gd name="T21" fmla="*/ 74 h 82"/>
              <a:gd name="T22" fmla="*/ 63 w 206"/>
              <a:gd name="T23" fmla="*/ 77 h 82"/>
              <a:gd name="T24" fmla="*/ 91 w 206"/>
              <a:gd name="T25" fmla="*/ 73 h 82"/>
              <a:gd name="T26" fmla="*/ 124 w 206"/>
              <a:gd name="T27" fmla="*/ 62 h 82"/>
              <a:gd name="T28" fmla="*/ 163 w 206"/>
              <a:gd name="T29" fmla="*/ 44 h 82"/>
              <a:gd name="T30" fmla="*/ 193 w 206"/>
              <a:gd name="T31" fmla="*/ 17 h 82"/>
              <a:gd name="T32" fmla="*/ 206 w 206"/>
              <a:gd name="T33" fmla="*/ 2 h 82"/>
              <a:gd name="T34" fmla="*/ 199 w 206"/>
              <a:gd name="T35" fmla="*/ 17 h 82"/>
              <a:gd name="T36" fmla="*/ 173 w 206"/>
              <a:gd name="T37" fmla="*/ 42 h 82"/>
              <a:gd name="T38" fmla="*/ 140 w 206"/>
              <a:gd name="T39" fmla="*/ 60 h 82"/>
              <a:gd name="T40" fmla="*/ 104 w 206"/>
              <a:gd name="T41" fmla="*/ 73 h 82"/>
              <a:gd name="T42" fmla="*/ 88 w 206"/>
              <a:gd name="T43" fmla="*/ 77 h 82"/>
              <a:gd name="T44" fmla="*/ 62 w 206"/>
              <a:gd name="T45" fmla="*/ 81 h 82"/>
              <a:gd name="T46" fmla="*/ 33 w 206"/>
              <a:gd name="T47" fmla="*/ 82 h 82"/>
              <a:gd name="T48" fmla="*/ 10 w 206"/>
              <a:gd name="T49" fmla="*/ 79 h 82"/>
              <a:gd name="T50" fmla="*/ 0 w 206"/>
              <a:gd name="T51" fmla="*/ 68 h 82"/>
              <a:gd name="T52" fmla="*/ 6 w 206"/>
              <a:gd name="T53" fmla="*/ 53 h 82"/>
              <a:gd name="T54" fmla="*/ 24 w 206"/>
              <a:gd name="T55" fmla="*/ 43 h 82"/>
              <a:gd name="T56" fmla="*/ 52 w 206"/>
              <a:gd name="T57" fmla="*/ 37 h 82"/>
              <a:gd name="T58" fmla="*/ 84 w 206"/>
              <a:gd name="T59" fmla="*/ 35 h 82"/>
              <a:gd name="T60" fmla="*/ 103 w 206"/>
              <a:gd name="T61" fmla="*/ 34 h 82"/>
              <a:gd name="T62" fmla="*/ 134 w 206"/>
              <a:gd name="T63" fmla="*/ 32 h 82"/>
              <a:gd name="T64" fmla="*/ 167 w 206"/>
              <a:gd name="T65" fmla="*/ 27 h 82"/>
              <a:gd name="T66" fmla="*/ 192 w 206"/>
              <a:gd name="T67" fmla="*/ 12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6" h="82">
                <a:moveTo>
                  <a:pt x="193" y="17"/>
                </a:moveTo>
                <a:lnTo>
                  <a:pt x="178" y="27"/>
                </a:lnTo>
                <a:lnTo>
                  <a:pt x="161" y="32"/>
                </a:lnTo>
                <a:lnTo>
                  <a:pt x="143" y="36"/>
                </a:lnTo>
                <a:lnTo>
                  <a:pt x="124" y="37"/>
                </a:lnTo>
                <a:lnTo>
                  <a:pt x="103" y="38"/>
                </a:lnTo>
                <a:lnTo>
                  <a:pt x="87" y="40"/>
                </a:lnTo>
                <a:lnTo>
                  <a:pt x="85" y="40"/>
                </a:lnTo>
                <a:lnTo>
                  <a:pt x="81" y="40"/>
                </a:lnTo>
                <a:lnTo>
                  <a:pt x="78" y="40"/>
                </a:lnTo>
                <a:lnTo>
                  <a:pt x="70" y="40"/>
                </a:lnTo>
                <a:lnTo>
                  <a:pt x="59" y="41"/>
                </a:lnTo>
                <a:lnTo>
                  <a:pt x="48" y="42"/>
                </a:lnTo>
                <a:lnTo>
                  <a:pt x="35" y="43"/>
                </a:lnTo>
                <a:lnTo>
                  <a:pt x="24" y="46"/>
                </a:lnTo>
                <a:lnTo>
                  <a:pt x="18" y="50"/>
                </a:lnTo>
                <a:lnTo>
                  <a:pt x="14" y="56"/>
                </a:lnTo>
                <a:lnTo>
                  <a:pt x="15" y="59"/>
                </a:lnTo>
                <a:lnTo>
                  <a:pt x="18" y="61"/>
                </a:lnTo>
                <a:lnTo>
                  <a:pt x="20" y="64"/>
                </a:lnTo>
                <a:lnTo>
                  <a:pt x="23" y="67"/>
                </a:lnTo>
                <a:lnTo>
                  <a:pt x="35" y="74"/>
                </a:lnTo>
                <a:lnTo>
                  <a:pt x="48" y="77"/>
                </a:lnTo>
                <a:lnTo>
                  <a:pt x="63" y="77"/>
                </a:lnTo>
                <a:lnTo>
                  <a:pt x="77" y="76"/>
                </a:lnTo>
                <a:lnTo>
                  <a:pt x="91" y="73"/>
                </a:lnTo>
                <a:lnTo>
                  <a:pt x="103" y="68"/>
                </a:lnTo>
                <a:lnTo>
                  <a:pt x="124" y="62"/>
                </a:lnTo>
                <a:lnTo>
                  <a:pt x="144" y="53"/>
                </a:lnTo>
                <a:lnTo>
                  <a:pt x="163" y="44"/>
                </a:lnTo>
                <a:lnTo>
                  <a:pt x="179" y="31"/>
                </a:lnTo>
                <a:lnTo>
                  <a:pt x="193" y="17"/>
                </a:lnTo>
                <a:close/>
                <a:moveTo>
                  <a:pt x="202" y="0"/>
                </a:moveTo>
                <a:lnTo>
                  <a:pt x="206" y="2"/>
                </a:lnTo>
                <a:lnTo>
                  <a:pt x="206" y="2"/>
                </a:lnTo>
                <a:lnTo>
                  <a:pt x="199" y="17"/>
                </a:lnTo>
                <a:lnTo>
                  <a:pt x="187" y="31"/>
                </a:lnTo>
                <a:lnTo>
                  <a:pt x="173" y="42"/>
                </a:lnTo>
                <a:lnTo>
                  <a:pt x="157" y="52"/>
                </a:lnTo>
                <a:lnTo>
                  <a:pt x="140" y="60"/>
                </a:lnTo>
                <a:lnTo>
                  <a:pt x="122" y="67"/>
                </a:lnTo>
                <a:lnTo>
                  <a:pt x="104" y="73"/>
                </a:lnTo>
                <a:lnTo>
                  <a:pt x="98" y="75"/>
                </a:lnTo>
                <a:lnTo>
                  <a:pt x="88" y="77"/>
                </a:lnTo>
                <a:lnTo>
                  <a:pt x="76" y="79"/>
                </a:lnTo>
                <a:lnTo>
                  <a:pt x="62" y="81"/>
                </a:lnTo>
                <a:lnTo>
                  <a:pt x="47" y="82"/>
                </a:lnTo>
                <a:lnTo>
                  <a:pt x="33" y="82"/>
                </a:lnTo>
                <a:lnTo>
                  <a:pt x="20" y="81"/>
                </a:lnTo>
                <a:lnTo>
                  <a:pt x="10" y="79"/>
                </a:lnTo>
                <a:lnTo>
                  <a:pt x="3" y="74"/>
                </a:lnTo>
                <a:lnTo>
                  <a:pt x="0" y="68"/>
                </a:lnTo>
                <a:lnTo>
                  <a:pt x="2" y="61"/>
                </a:lnTo>
                <a:lnTo>
                  <a:pt x="6" y="53"/>
                </a:lnTo>
                <a:lnTo>
                  <a:pt x="13" y="47"/>
                </a:lnTo>
                <a:lnTo>
                  <a:pt x="24" y="43"/>
                </a:lnTo>
                <a:lnTo>
                  <a:pt x="37" y="40"/>
                </a:lnTo>
                <a:lnTo>
                  <a:pt x="52" y="37"/>
                </a:lnTo>
                <a:lnTo>
                  <a:pt x="68" y="36"/>
                </a:lnTo>
                <a:lnTo>
                  <a:pt x="84" y="35"/>
                </a:lnTo>
                <a:lnTo>
                  <a:pt x="87" y="35"/>
                </a:lnTo>
                <a:lnTo>
                  <a:pt x="103" y="34"/>
                </a:lnTo>
                <a:lnTo>
                  <a:pt x="118" y="33"/>
                </a:lnTo>
                <a:lnTo>
                  <a:pt x="134" y="32"/>
                </a:lnTo>
                <a:lnTo>
                  <a:pt x="151" y="30"/>
                </a:lnTo>
                <a:lnTo>
                  <a:pt x="167" y="27"/>
                </a:lnTo>
                <a:lnTo>
                  <a:pt x="181" y="20"/>
                </a:lnTo>
                <a:lnTo>
                  <a:pt x="192" y="12"/>
                </a:lnTo>
                <a:lnTo>
                  <a:pt x="202" y="0"/>
                </a:lnTo>
                <a:close/>
              </a:path>
            </a:pathLst>
          </a:custGeom>
          <a:grpFill/>
          <a:ln w="0">
            <a:noFill/>
            <a:prstDash val="solid"/>
            <a:round/>
            <a:headEnd/>
            <a:tailEnd/>
          </a:ln>
        </xdr:spPr>
      </xdr:sp>
      <xdr:sp macro="" textlink="">
        <xdr:nvSpPr>
          <xdr:cNvPr id="154" name="Freeform 33">
            <a:extLst>
              <a:ext uri="{FF2B5EF4-FFF2-40B4-BE49-F238E27FC236}">
                <a16:creationId xmlns:a16="http://schemas.microsoft.com/office/drawing/2014/main" id="{00000000-0008-0000-0000-00009A000000}"/>
              </a:ext>
            </a:extLst>
          </xdr:cNvPr>
          <xdr:cNvSpPr>
            <a:spLocks noEditPoints="1"/>
          </xdr:cNvSpPr>
        </xdr:nvSpPr>
        <xdr:spPr bwMode="auto">
          <a:xfrm>
            <a:off x="1297" y="40"/>
            <a:ext cx="17" cy="5"/>
          </a:xfrm>
          <a:custGeom>
            <a:avLst/>
            <a:gdLst>
              <a:gd name="T0" fmla="*/ 54 w 212"/>
              <a:gd name="T1" fmla="*/ 4 h 55"/>
              <a:gd name="T2" fmla="*/ 45 w 212"/>
              <a:gd name="T3" fmla="*/ 5 h 55"/>
              <a:gd name="T4" fmla="*/ 36 w 212"/>
              <a:gd name="T5" fmla="*/ 8 h 55"/>
              <a:gd name="T6" fmla="*/ 27 w 212"/>
              <a:gd name="T7" fmla="*/ 12 h 55"/>
              <a:gd name="T8" fmla="*/ 24 w 212"/>
              <a:gd name="T9" fmla="*/ 15 h 55"/>
              <a:gd name="T10" fmla="*/ 21 w 212"/>
              <a:gd name="T11" fmla="*/ 23 h 55"/>
              <a:gd name="T12" fmla="*/ 23 w 212"/>
              <a:gd name="T13" fmla="*/ 29 h 55"/>
              <a:gd name="T14" fmla="*/ 27 w 212"/>
              <a:gd name="T15" fmla="*/ 35 h 55"/>
              <a:gd name="T16" fmla="*/ 35 w 212"/>
              <a:gd name="T17" fmla="*/ 39 h 55"/>
              <a:gd name="T18" fmla="*/ 42 w 212"/>
              <a:gd name="T19" fmla="*/ 42 h 55"/>
              <a:gd name="T20" fmla="*/ 65 w 212"/>
              <a:gd name="T21" fmla="*/ 47 h 55"/>
              <a:gd name="T22" fmla="*/ 89 w 212"/>
              <a:gd name="T23" fmla="*/ 48 h 55"/>
              <a:gd name="T24" fmla="*/ 112 w 212"/>
              <a:gd name="T25" fmla="*/ 47 h 55"/>
              <a:gd name="T26" fmla="*/ 125 w 212"/>
              <a:gd name="T27" fmla="*/ 45 h 55"/>
              <a:gd name="T28" fmla="*/ 138 w 212"/>
              <a:gd name="T29" fmla="*/ 43 h 55"/>
              <a:gd name="T30" fmla="*/ 146 w 212"/>
              <a:gd name="T31" fmla="*/ 40 h 55"/>
              <a:gd name="T32" fmla="*/ 157 w 212"/>
              <a:gd name="T33" fmla="*/ 36 h 55"/>
              <a:gd name="T34" fmla="*/ 167 w 212"/>
              <a:gd name="T35" fmla="*/ 33 h 55"/>
              <a:gd name="T36" fmla="*/ 175 w 212"/>
              <a:gd name="T37" fmla="*/ 30 h 55"/>
              <a:gd name="T38" fmla="*/ 150 w 212"/>
              <a:gd name="T39" fmla="*/ 26 h 55"/>
              <a:gd name="T40" fmla="*/ 122 w 212"/>
              <a:gd name="T41" fmla="*/ 19 h 55"/>
              <a:gd name="T42" fmla="*/ 106 w 212"/>
              <a:gd name="T43" fmla="*/ 13 h 55"/>
              <a:gd name="T44" fmla="*/ 89 w 212"/>
              <a:gd name="T45" fmla="*/ 8 h 55"/>
              <a:gd name="T46" fmla="*/ 70 w 212"/>
              <a:gd name="T47" fmla="*/ 5 h 55"/>
              <a:gd name="T48" fmla="*/ 54 w 212"/>
              <a:gd name="T49" fmla="*/ 4 h 55"/>
              <a:gd name="T50" fmla="*/ 61 w 212"/>
              <a:gd name="T51" fmla="*/ 0 h 55"/>
              <a:gd name="T52" fmla="*/ 81 w 212"/>
              <a:gd name="T53" fmla="*/ 4 h 55"/>
              <a:gd name="T54" fmla="*/ 101 w 212"/>
              <a:gd name="T55" fmla="*/ 8 h 55"/>
              <a:gd name="T56" fmla="*/ 123 w 212"/>
              <a:gd name="T57" fmla="*/ 14 h 55"/>
              <a:gd name="T58" fmla="*/ 141 w 212"/>
              <a:gd name="T59" fmla="*/ 20 h 55"/>
              <a:gd name="T60" fmla="*/ 159 w 212"/>
              <a:gd name="T61" fmla="*/ 23 h 55"/>
              <a:gd name="T62" fmla="*/ 176 w 212"/>
              <a:gd name="T63" fmla="*/ 24 h 55"/>
              <a:gd name="T64" fmla="*/ 194 w 212"/>
              <a:gd name="T65" fmla="*/ 23 h 55"/>
              <a:gd name="T66" fmla="*/ 212 w 212"/>
              <a:gd name="T67" fmla="*/ 17 h 55"/>
              <a:gd name="T68" fmla="*/ 200 w 212"/>
              <a:gd name="T69" fmla="*/ 22 h 55"/>
              <a:gd name="T70" fmla="*/ 188 w 212"/>
              <a:gd name="T71" fmla="*/ 29 h 55"/>
              <a:gd name="T72" fmla="*/ 182 w 212"/>
              <a:gd name="T73" fmla="*/ 33 h 55"/>
              <a:gd name="T74" fmla="*/ 174 w 212"/>
              <a:gd name="T75" fmla="*/ 36 h 55"/>
              <a:gd name="T76" fmla="*/ 153 w 212"/>
              <a:gd name="T77" fmla="*/ 43 h 55"/>
              <a:gd name="T78" fmla="*/ 130 w 212"/>
              <a:gd name="T79" fmla="*/ 48 h 55"/>
              <a:gd name="T80" fmla="*/ 108 w 212"/>
              <a:gd name="T81" fmla="*/ 52 h 55"/>
              <a:gd name="T82" fmla="*/ 85 w 212"/>
              <a:gd name="T83" fmla="*/ 55 h 55"/>
              <a:gd name="T84" fmla="*/ 62 w 212"/>
              <a:gd name="T85" fmla="*/ 55 h 55"/>
              <a:gd name="T86" fmla="*/ 38 w 212"/>
              <a:gd name="T87" fmla="*/ 52 h 55"/>
              <a:gd name="T88" fmla="*/ 30 w 212"/>
              <a:gd name="T89" fmla="*/ 50 h 55"/>
              <a:gd name="T90" fmla="*/ 19 w 212"/>
              <a:gd name="T91" fmla="*/ 47 h 55"/>
              <a:gd name="T92" fmla="*/ 10 w 212"/>
              <a:gd name="T93" fmla="*/ 42 h 55"/>
              <a:gd name="T94" fmla="*/ 3 w 212"/>
              <a:gd name="T95" fmla="*/ 36 h 55"/>
              <a:gd name="T96" fmla="*/ 0 w 212"/>
              <a:gd name="T97" fmla="*/ 29 h 55"/>
              <a:gd name="T98" fmla="*/ 2 w 212"/>
              <a:gd name="T99" fmla="*/ 21 h 55"/>
              <a:gd name="T100" fmla="*/ 9 w 212"/>
              <a:gd name="T101" fmla="*/ 13 h 55"/>
              <a:gd name="T102" fmla="*/ 23 w 212"/>
              <a:gd name="T103" fmla="*/ 6 h 55"/>
              <a:gd name="T104" fmla="*/ 41 w 212"/>
              <a:gd name="T105" fmla="*/ 0 h 55"/>
              <a:gd name="T106" fmla="*/ 61 w 212"/>
              <a:gd name="T10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12" h="55">
                <a:moveTo>
                  <a:pt x="54" y="4"/>
                </a:moveTo>
                <a:lnTo>
                  <a:pt x="45" y="5"/>
                </a:lnTo>
                <a:lnTo>
                  <a:pt x="36" y="8"/>
                </a:lnTo>
                <a:lnTo>
                  <a:pt x="27" y="12"/>
                </a:lnTo>
                <a:lnTo>
                  <a:pt x="24" y="15"/>
                </a:lnTo>
                <a:lnTo>
                  <a:pt x="21" y="23"/>
                </a:lnTo>
                <a:lnTo>
                  <a:pt x="23" y="29"/>
                </a:lnTo>
                <a:lnTo>
                  <a:pt x="27" y="35"/>
                </a:lnTo>
                <a:lnTo>
                  <a:pt x="35" y="39"/>
                </a:lnTo>
                <a:lnTo>
                  <a:pt x="42" y="42"/>
                </a:lnTo>
                <a:lnTo>
                  <a:pt x="65" y="47"/>
                </a:lnTo>
                <a:lnTo>
                  <a:pt x="89" y="48"/>
                </a:lnTo>
                <a:lnTo>
                  <a:pt x="112" y="47"/>
                </a:lnTo>
                <a:lnTo>
                  <a:pt x="125" y="45"/>
                </a:lnTo>
                <a:lnTo>
                  <a:pt x="138" y="43"/>
                </a:lnTo>
                <a:lnTo>
                  <a:pt x="146" y="40"/>
                </a:lnTo>
                <a:lnTo>
                  <a:pt x="157" y="36"/>
                </a:lnTo>
                <a:lnTo>
                  <a:pt x="167" y="33"/>
                </a:lnTo>
                <a:lnTo>
                  <a:pt x="175" y="30"/>
                </a:lnTo>
                <a:lnTo>
                  <a:pt x="150" y="26"/>
                </a:lnTo>
                <a:lnTo>
                  <a:pt x="122" y="19"/>
                </a:lnTo>
                <a:lnTo>
                  <a:pt x="106" y="13"/>
                </a:lnTo>
                <a:lnTo>
                  <a:pt x="89" y="8"/>
                </a:lnTo>
                <a:lnTo>
                  <a:pt x="70" y="5"/>
                </a:lnTo>
                <a:lnTo>
                  <a:pt x="54" y="4"/>
                </a:lnTo>
                <a:close/>
                <a:moveTo>
                  <a:pt x="61" y="0"/>
                </a:moveTo>
                <a:lnTo>
                  <a:pt x="81" y="4"/>
                </a:lnTo>
                <a:lnTo>
                  <a:pt x="101" y="8"/>
                </a:lnTo>
                <a:lnTo>
                  <a:pt x="123" y="14"/>
                </a:lnTo>
                <a:lnTo>
                  <a:pt x="141" y="20"/>
                </a:lnTo>
                <a:lnTo>
                  <a:pt x="159" y="23"/>
                </a:lnTo>
                <a:lnTo>
                  <a:pt x="176" y="24"/>
                </a:lnTo>
                <a:lnTo>
                  <a:pt x="194" y="23"/>
                </a:lnTo>
                <a:lnTo>
                  <a:pt x="212" y="17"/>
                </a:lnTo>
                <a:lnTo>
                  <a:pt x="200" y="22"/>
                </a:lnTo>
                <a:lnTo>
                  <a:pt x="188" y="29"/>
                </a:lnTo>
                <a:lnTo>
                  <a:pt x="182" y="33"/>
                </a:lnTo>
                <a:lnTo>
                  <a:pt x="174" y="36"/>
                </a:lnTo>
                <a:lnTo>
                  <a:pt x="153" y="43"/>
                </a:lnTo>
                <a:lnTo>
                  <a:pt x="130" y="48"/>
                </a:lnTo>
                <a:lnTo>
                  <a:pt x="108" y="52"/>
                </a:lnTo>
                <a:lnTo>
                  <a:pt x="85" y="55"/>
                </a:lnTo>
                <a:lnTo>
                  <a:pt x="62" y="55"/>
                </a:lnTo>
                <a:lnTo>
                  <a:pt x="38" y="52"/>
                </a:lnTo>
                <a:lnTo>
                  <a:pt x="30" y="50"/>
                </a:lnTo>
                <a:lnTo>
                  <a:pt x="19" y="47"/>
                </a:lnTo>
                <a:lnTo>
                  <a:pt x="10" y="42"/>
                </a:lnTo>
                <a:lnTo>
                  <a:pt x="3" y="36"/>
                </a:lnTo>
                <a:lnTo>
                  <a:pt x="0" y="29"/>
                </a:lnTo>
                <a:lnTo>
                  <a:pt x="2" y="21"/>
                </a:lnTo>
                <a:lnTo>
                  <a:pt x="9" y="13"/>
                </a:lnTo>
                <a:lnTo>
                  <a:pt x="23" y="6"/>
                </a:lnTo>
                <a:lnTo>
                  <a:pt x="41" y="0"/>
                </a:lnTo>
                <a:lnTo>
                  <a:pt x="61" y="0"/>
                </a:lnTo>
                <a:close/>
              </a:path>
            </a:pathLst>
          </a:custGeom>
          <a:grpFill/>
          <a:ln w="0">
            <a:noFill/>
            <a:prstDash val="solid"/>
            <a:round/>
            <a:headEnd/>
            <a:tailEnd/>
          </a:ln>
        </xdr:spPr>
      </xdr:sp>
      <xdr:sp macro="" textlink="">
        <xdr:nvSpPr>
          <xdr:cNvPr id="155" name="Freeform 34">
            <a:extLst>
              <a:ext uri="{FF2B5EF4-FFF2-40B4-BE49-F238E27FC236}">
                <a16:creationId xmlns:a16="http://schemas.microsoft.com/office/drawing/2014/main" id="{00000000-0008-0000-0000-00009B000000}"/>
              </a:ext>
            </a:extLst>
          </xdr:cNvPr>
          <xdr:cNvSpPr>
            <a:spLocks noEditPoints="1"/>
          </xdr:cNvSpPr>
        </xdr:nvSpPr>
        <xdr:spPr bwMode="auto">
          <a:xfrm>
            <a:off x="1246" y="44"/>
            <a:ext cx="14" cy="12"/>
          </a:xfrm>
          <a:custGeom>
            <a:avLst/>
            <a:gdLst>
              <a:gd name="T0" fmla="*/ 26 w 180"/>
              <a:gd name="T1" fmla="*/ 7 h 150"/>
              <a:gd name="T2" fmla="*/ 20 w 180"/>
              <a:gd name="T3" fmla="*/ 9 h 150"/>
              <a:gd name="T4" fmla="*/ 15 w 180"/>
              <a:gd name="T5" fmla="*/ 15 h 150"/>
              <a:gd name="T6" fmla="*/ 14 w 180"/>
              <a:gd name="T7" fmla="*/ 24 h 150"/>
              <a:gd name="T8" fmla="*/ 16 w 180"/>
              <a:gd name="T9" fmla="*/ 38 h 150"/>
              <a:gd name="T10" fmla="*/ 22 w 180"/>
              <a:gd name="T11" fmla="*/ 51 h 150"/>
              <a:gd name="T12" fmla="*/ 30 w 180"/>
              <a:gd name="T13" fmla="*/ 63 h 150"/>
              <a:gd name="T14" fmla="*/ 39 w 180"/>
              <a:gd name="T15" fmla="*/ 74 h 150"/>
              <a:gd name="T16" fmla="*/ 51 w 180"/>
              <a:gd name="T17" fmla="*/ 86 h 150"/>
              <a:gd name="T18" fmla="*/ 66 w 180"/>
              <a:gd name="T19" fmla="*/ 98 h 150"/>
              <a:gd name="T20" fmla="*/ 83 w 180"/>
              <a:gd name="T21" fmla="*/ 110 h 150"/>
              <a:gd name="T22" fmla="*/ 102 w 180"/>
              <a:gd name="T23" fmla="*/ 120 h 150"/>
              <a:gd name="T24" fmla="*/ 122 w 180"/>
              <a:gd name="T25" fmla="*/ 128 h 150"/>
              <a:gd name="T26" fmla="*/ 141 w 180"/>
              <a:gd name="T27" fmla="*/ 133 h 150"/>
              <a:gd name="T28" fmla="*/ 158 w 180"/>
              <a:gd name="T29" fmla="*/ 134 h 150"/>
              <a:gd name="T30" fmla="*/ 159 w 180"/>
              <a:gd name="T31" fmla="*/ 134 h 150"/>
              <a:gd name="T32" fmla="*/ 160 w 180"/>
              <a:gd name="T33" fmla="*/ 134 h 150"/>
              <a:gd name="T34" fmla="*/ 160 w 180"/>
              <a:gd name="T35" fmla="*/ 134 h 150"/>
              <a:gd name="T36" fmla="*/ 150 w 180"/>
              <a:gd name="T37" fmla="*/ 112 h 150"/>
              <a:gd name="T38" fmla="*/ 137 w 180"/>
              <a:gd name="T39" fmla="*/ 93 h 150"/>
              <a:gd name="T40" fmla="*/ 121 w 180"/>
              <a:gd name="T41" fmla="*/ 74 h 150"/>
              <a:gd name="T42" fmla="*/ 104 w 180"/>
              <a:gd name="T43" fmla="*/ 58 h 150"/>
              <a:gd name="T44" fmla="*/ 87 w 180"/>
              <a:gd name="T45" fmla="*/ 41 h 150"/>
              <a:gd name="T46" fmla="*/ 71 w 180"/>
              <a:gd name="T47" fmla="*/ 30 h 150"/>
              <a:gd name="T48" fmla="*/ 54 w 180"/>
              <a:gd name="T49" fmla="*/ 18 h 150"/>
              <a:gd name="T50" fmla="*/ 36 w 180"/>
              <a:gd name="T51" fmla="*/ 9 h 150"/>
              <a:gd name="T52" fmla="*/ 26 w 180"/>
              <a:gd name="T53" fmla="*/ 7 h 150"/>
              <a:gd name="T54" fmla="*/ 17 w 180"/>
              <a:gd name="T55" fmla="*/ 0 h 150"/>
              <a:gd name="T56" fmla="*/ 33 w 180"/>
              <a:gd name="T57" fmla="*/ 3 h 150"/>
              <a:gd name="T58" fmla="*/ 50 w 180"/>
              <a:gd name="T59" fmla="*/ 9 h 150"/>
              <a:gd name="T60" fmla="*/ 65 w 180"/>
              <a:gd name="T61" fmla="*/ 18 h 150"/>
              <a:gd name="T62" fmla="*/ 80 w 180"/>
              <a:gd name="T63" fmla="*/ 29 h 150"/>
              <a:gd name="T64" fmla="*/ 92 w 180"/>
              <a:gd name="T65" fmla="*/ 40 h 150"/>
              <a:gd name="T66" fmla="*/ 103 w 180"/>
              <a:gd name="T67" fmla="*/ 50 h 150"/>
              <a:gd name="T68" fmla="*/ 126 w 180"/>
              <a:gd name="T69" fmla="*/ 74 h 150"/>
              <a:gd name="T70" fmla="*/ 146 w 180"/>
              <a:gd name="T71" fmla="*/ 99 h 150"/>
              <a:gd name="T72" fmla="*/ 156 w 180"/>
              <a:gd name="T73" fmla="*/ 115 h 150"/>
              <a:gd name="T74" fmla="*/ 165 w 180"/>
              <a:gd name="T75" fmla="*/ 131 h 150"/>
              <a:gd name="T76" fmla="*/ 172 w 180"/>
              <a:gd name="T77" fmla="*/ 141 h 150"/>
              <a:gd name="T78" fmla="*/ 180 w 180"/>
              <a:gd name="T79" fmla="*/ 150 h 150"/>
              <a:gd name="T80" fmla="*/ 163 w 180"/>
              <a:gd name="T81" fmla="*/ 141 h 150"/>
              <a:gd name="T82" fmla="*/ 144 w 180"/>
              <a:gd name="T83" fmla="*/ 136 h 150"/>
              <a:gd name="T84" fmla="*/ 123 w 180"/>
              <a:gd name="T85" fmla="*/ 130 h 150"/>
              <a:gd name="T86" fmla="*/ 104 w 180"/>
              <a:gd name="T87" fmla="*/ 125 h 150"/>
              <a:gd name="T88" fmla="*/ 83 w 180"/>
              <a:gd name="T89" fmla="*/ 115 h 150"/>
              <a:gd name="T90" fmla="*/ 61 w 180"/>
              <a:gd name="T91" fmla="*/ 103 h 150"/>
              <a:gd name="T92" fmla="*/ 43 w 180"/>
              <a:gd name="T93" fmla="*/ 88 h 150"/>
              <a:gd name="T94" fmla="*/ 27 w 180"/>
              <a:gd name="T95" fmla="*/ 70 h 150"/>
              <a:gd name="T96" fmla="*/ 14 w 180"/>
              <a:gd name="T97" fmla="*/ 50 h 150"/>
              <a:gd name="T98" fmla="*/ 5 w 180"/>
              <a:gd name="T99" fmla="*/ 27 h 150"/>
              <a:gd name="T100" fmla="*/ 0 w 180"/>
              <a:gd name="T101" fmla="*/ 4 h 150"/>
              <a:gd name="T102" fmla="*/ 0 w 180"/>
              <a:gd name="T103" fmla="*/ 2 h 150"/>
              <a:gd name="T104" fmla="*/ 1 w 180"/>
              <a:gd name="T105" fmla="*/ 2 h 150"/>
              <a:gd name="T106" fmla="*/ 17 w 180"/>
              <a:gd name="T107" fmla="*/ 0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80" h="150">
                <a:moveTo>
                  <a:pt x="26" y="7"/>
                </a:moveTo>
                <a:lnTo>
                  <a:pt x="20" y="9"/>
                </a:lnTo>
                <a:lnTo>
                  <a:pt x="15" y="15"/>
                </a:lnTo>
                <a:lnTo>
                  <a:pt x="14" y="24"/>
                </a:lnTo>
                <a:lnTo>
                  <a:pt x="16" y="38"/>
                </a:lnTo>
                <a:lnTo>
                  <a:pt x="22" y="51"/>
                </a:lnTo>
                <a:lnTo>
                  <a:pt x="30" y="63"/>
                </a:lnTo>
                <a:lnTo>
                  <a:pt x="39" y="74"/>
                </a:lnTo>
                <a:lnTo>
                  <a:pt x="51" y="86"/>
                </a:lnTo>
                <a:lnTo>
                  <a:pt x="66" y="98"/>
                </a:lnTo>
                <a:lnTo>
                  <a:pt x="83" y="110"/>
                </a:lnTo>
                <a:lnTo>
                  <a:pt x="102" y="120"/>
                </a:lnTo>
                <a:lnTo>
                  <a:pt x="122" y="128"/>
                </a:lnTo>
                <a:lnTo>
                  <a:pt x="141" y="133"/>
                </a:lnTo>
                <a:lnTo>
                  <a:pt x="158" y="134"/>
                </a:lnTo>
                <a:lnTo>
                  <a:pt x="159" y="134"/>
                </a:lnTo>
                <a:lnTo>
                  <a:pt x="160" y="134"/>
                </a:lnTo>
                <a:lnTo>
                  <a:pt x="160" y="134"/>
                </a:lnTo>
                <a:lnTo>
                  <a:pt x="150" y="112"/>
                </a:lnTo>
                <a:lnTo>
                  <a:pt x="137" y="93"/>
                </a:lnTo>
                <a:lnTo>
                  <a:pt x="121" y="74"/>
                </a:lnTo>
                <a:lnTo>
                  <a:pt x="104" y="58"/>
                </a:lnTo>
                <a:lnTo>
                  <a:pt x="87" y="41"/>
                </a:lnTo>
                <a:lnTo>
                  <a:pt x="71" y="30"/>
                </a:lnTo>
                <a:lnTo>
                  <a:pt x="54" y="18"/>
                </a:lnTo>
                <a:lnTo>
                  <a:pt x="36" y="9"/>
                </a:lnTo>
                <a:lnTo>
                  <a:pt x="26" y="7"/>
                </a:lnTo>
                <a:close/>
                <a:moveTo>
                  <a:pt x="17" y="0"/>
                </a:moveTo>
                <a:lnTo>
                  <a:pt x="33" y="3"/>
                </a:lnTo>
                <a:lnTo>
                  <a:pt x="50" y="9"/>
                </a:lnTo>
                <a:lnTo>
                  <a:pt x="65" y="18"/>
                </a:lnTo>
                <a:lnTo>
                  <a:pt x="80" y="29"/>
                </a:lnTo>
                <a:lnTo>
                  <a:pt x="92" y="40"/>
                </a:lnTo>
                <a:lnTo>
                  <a:pt x="103" y="50"/>
                </a:lnTo>
                <a:lnTo>
                  <a:pt x="126" y="74"/>
                </a:lnTo>
                <a:lnTo>
                  <a:pt x="146" y="99"/>
                </a:lnTo>
                <a:lnTo>
                  <a:pt x="156" y="115"/>
                </a:lnTo>
                <a:lnTo>
                  <a:pt x="165" y="131"/>
                </a:lnTo>
                <a:lnTo>
                  <a:pt x="172" y="141"/>
                </a:lnTo>
                <a:lnTo>
                  <a:pt x="180" y="150"/>
                </a:lnTo>
                <a:lnTo>
                  <a:pt x="163" y="141"/>
                </a:lnTo>
                <a:lnTo>
                  <a:pt x="144" y="136"/>
                </a:lnTo>
                <a:lnTo>
                  <a:pt x="123" y="130"/>
                </a:lnTo>
                <a:lnTo>
                  <a:pt x="104" y="125"/>
                </a:lnTo>
                <a:lnTo>
                  <a:pt x="83" y="115"/>
                </a:lnTo>
                <a:lnTo>
                  <a:pt x="61" y="103"/>
                </a:lnTo>
                <a:lnTo>
                  <a:pt x="43" y="88"/>
                </a:lnTo>
                <a:lnTo>
                  <a:pt x="27" y="70"/>
                </a:lnTo>
                <a:lnTo>
                  <a:pt x="14" y="50"/>
                </a:lnTo>
                <a:lnTo>
                  <a:pt x="5" y="27"/>
                </a:lnTo>
                <a:lnTo>
                  <a:pt x="0" y="4"/>
                </a:lnTo>
                <a:lnTo>
                  <a:pt x="0" y="2"/>
                </a:lnTo>
                <a:lnTo>
                  <a:pt x="1" y="2"/>
                </a:lnTo>
                <a:lnTo>
                  <a:pt x="17" y="0"/>
                </a:lnTo>
                <a:close/>
              </a:path>
            </a:pathLst>
          </a:custGeom>
          <a:grpFill/>
          <a:ln w="0">
            <a:noFill/>
            <a:prstDash val="solid"/>
            <a:round/>
            <a:headEnd/>
            <a:tailEnd/>
          </a:ln>
        </xdr:spPr>
      </xdr:sp>
      <xdr:sp macro="" textlink="">
        <xdr:nvSpPr>
          <xdr:cNvPr id="156" name="Freeform 35">
            <a:extLst>
              <a:ext uri="{FF2B5EF4-FFF2-40B4-BE49-F238E27FC236}">
                <a16:creationId xmlns:a16="http://schemas.microsoft.com/office/drawing/2014/main" id="{00000000-0008-0000-0000-00009C000000}"/>
              </a:ext>
            </a:extLst>
          </xdr:cNvPr>
          <xdr:cNvSpPr>
            <a:spLocks/>
          </xdr:cNvSpPr>
        </xdr:nvSpPr>
        <xdr:spPr bwMode="auto">
          <a:xfrm>
            <a:off x="1223" y="39"/>
            <a:ext cx="25" cy="6"/>
          </a:xfrm>
          <a:custGeom>
            <a:avLst/>
            <a:gdLst>
              <a:gd name="T0" fmla="*/ 113 w 314"/>
              <a:gd name="T1" fmla="*/ 0 h 78"/>
              <a:gd name="T2" fmla="*/ 139 w 314"/>
              <a:gd name="T3" fmla="*/ 0 h 78"/>
              <a:gd name="T4" fmla="*/ 164 w 314"/>
              <a:gd name="T5" fmla="*/ 4 h 78"/>
              <a:gd name="T6" fmla="*/ 199 w 314"/>
              <a:gd name="T7" fmla="*/ 15 h 78"/>
              <a:gd name="T8" fmla="*/ 229 w 314"/>
              <a:gd name="T9" fmla="*/ 27 h 78"/>
              <a:gd name="T10" fmla="*/ 255 w 314"/>
              <a:gd name="T11" fmla="*/ 39 h 78"/>
              <a:gd name="T12" fmla="*/ 278 w 314"/>
              <a:gd name="T13" fmla="*/ 51 h 78"/>
              <a:gd name="T14" fmla="*/ 290 w 314"/>
              <a:gd name="T15" fmla="*/ 57 h 78"/>
              <a:gd name="T16" fmla="*/ 303 w 314"/>
              <a:gd name="T17" fmla="*/ 63 h 78"/>
              <a:gd name="T18" fmla="*/ 314 w 314"/>
              <a:gd name="T19" fmla="*/ 68 h 78"/>
              <a:gd name="T20" fmla="*/ 312 w 314"/>
              <a:gd name="T21" fmla="*/ 69 h 78"/>
              <a:gd name="T22" fmla="*/ 310 w 314"/>
              <a:gd name="T23" fmla="*/ 71 h 78"/>
              <a:gd name="T24" fmla="*/ 308 w 314"/>
              <a:gd name="T25" fmla="*/ 72 h 78"/>
              <a:gd name="T26" fmla="*/ 306 w 314"/>
              <a:gd name="T27" fmla="*/ 73 h 78"/>
              <a:gd name="T28" fmla="*/ 304 w 314"/>
              <a:gd name="T29" fmla="*/ 75 h 78"/>
              <a:gd name="T30" fmla="*/ 303 w 314"/>
              <a:gd name="T31" fmla="*/ 78 h 78"/>
              <a:gd name="T32" fmla="*/ 295 w 314"/>
              <a:gd name="T33" fmla="*/ 70 h 78"/>
              <a:gd name="T34" fmla="*/ 286 w 314"/>
              <a:gd name="T35" fmla="*/ 61 h 78"/>
              <a:gd name="T36" fmla="*/ 277 w 314"/>
              <a:gd name="T37" fmla="*/ 55 h 78"/>
              <a:gd name="T38" fmla="*/ 253 w 314"/>
              <a:gd name="T39" fmla="*/ 43 h 78"/>
              <a:gd name="T40" fmla="*/ 226 w 314"/>
              <a:gd name="T41" fmla="*/ 31 h 78"/>
              <a:gd name="T42" fmla="*/ 197 w 314"/>
              <a:gd name="T43" fmla="*/ 20 h 78"/>
              <a:gd name="T44" fmla="*/ 163 w 314"/>
              <a:gd name="T45" fmla="*/ 9 h 78"/>
              <a:gd name="T46" fmla="*/ 137 w 314"/>
              <a:gd name="T47" fmla="*/ 4 h 78"/>
              <a:gd name="T48" fmla="*/ 113 w 314"/>
              <a:gd name="T49" fmla="*/ 4 h 78"/>
              <a:gd name="T50" fmla="*/ 89 w 314"/>
              <a:gd name="T51" fmla="*/ 7 h 78"/>
              <a:gd name="T52" fmla="*/ 65 w 314"/>
              <a:gd name="T53" fmla="*/ 10 h 78"/>
              <a:gd name="T54" fmla="*/ 30 w 314"/>
              <a:gd name="T55" fmla="*/ 14 h 78"/>
              <a:gd name="T56" fmla="*/ 21 w 314"/>
              <a:gd name="T57" fmla="*/ 15 h 78"/>
              <a:gd name="T58" fmla="*/ 11 w 314"/>
              <a:gd name="T59" fmla="*/ 15 h 78"/>
              <a:gd name="T60" fmla="*/ 10 w 314"/>
              <a:gd name="T61" fmla="*/ 15 h 78"/>
              <a:gd name="T62" fmla="*/ 7 w 314"/>
              <a:gd name="T63" fmla="*/ 15 h 78"/>
              <a:gd name="T64" fmla="*/ 5 w 314"/>
              <a:gd name="T65" fmla="*/ 15 h 78"/>
              <a:gd name="T66" fmla="*/ 2 w 314"/>
              <a:gd name="T67" fmla="*/ 14 h 78"/>
              <a:gd name="T68" fmla="*/ 0 w 314"/>
              <a:gd name="T69" fmla="*/ 13 h 78"/>
              <a:gd name="T70" fmla="*/ 3 w 314"/>
              <a:gd name="T71" fmla="*/ 12 h 78"/>
              <a:gd name="T72" fmla="*/ 6 w 314"/>
              <a:gd name="T73" fmla="*/ 11 h 78"/>
              <a:gd name="T74" fmla="*/ 8 w 314"/>
              <a:gd name="T75" fmla="*/ 11 h 78"/>
              <a:gd name="T76" fmla="*/ 11 w 314"/>
              <a:gd name="T77" fmla="*/ 11 h 78"/>
              <a:gd name="T78" fmla="*/ 14 w 314"/>
              <a:gd name="T79" fmla="*/ 11 h 78"/>
              <a:gd name="T80" fmla="*/ 31 w 314"/>
              <a:gd name="T81" fmla="*/ 10 h 78"/>
              <a:gd name="T82" fmla="*/ 63 w 314"/>
              <a:gd name="T83" fmla="*/ 6 h 78"/>
              <a:gd name="T84" fmla="*/ 88 w 314"/>
              <a:gd name="T85" fmla="*/ 2 h 78"/>
              <a:gd name="T86" fmla="*/ 113 w 314"/>
              <a:gd name="T8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4" h="78">
                <a:moveTo>
                  <a:pt x="113" y="0"/>
                </a:moveTo>
                <a:lnTo>
                  <a:pt x="139" y="0"/>
                </a:lnTo>
                <a:lnTo>
                  <a:pt x="164" y="4"/>
                </a:lnTo>
                <a:lnTo>
                  <a:pt x="199" y="15"/>
                </a:lnTo>
                <a:lnTo>
                  <a:pt x="229" y="27"/>
                </a:lnTo>
                <a:lnTo>
                  <a:pt x="255" y="39"/>
                </a:lnTo>
                <a:lnTo>
                  <a:pt x="278" y="51"/>
                </a:lnTo>
                <a:lnTo>
                  <a:pt x="290" y="57"/>
                </a:lnTo>
                <a:lnTo>
                  <a:pt x="303" y="63"/>
                </a:lnTo>
                <a:lnTo>
                  <a:pt x="314" y="68"/>
                </a:lnTo>
                <a:lnTo>
                  <a:pt x="312" y="69"/>
                </a:lnTo>
                <a:lnTo>
                  <a:pt x="310" y="71"/>
                </a:lnTo>
                <a:lnTo>
                  <a:pt x="308" y="72"/>
                </a:lnTo>
                <a:lnTo>
                  <a:pt x="306" y="73"/>
                </a:lnTo>
                <a:lnTo>
                  <a:pt x="304" y="75"/>
                </a:lnTo>
                <a:lnTo>
                  <a:pt x="303" y="78"/>
                </a:lnTo>
                <a:lnTo>
                  <a:pt x="295" y="70"/>
                </a:lnTo>
                <a:lnTo>
                  <a:pt x="286" y="61"/>
                </a:lnTo>
                <a:lnTo>
                  <a:pt x="277" y="55"/>
                </a:lnTo>
                <a:lnTo>
                  <a:pt x="253" y="43"/>
                </a:lnTo>
                <a:lnTo>
                  <a:pt x="226" y="31"/>
                </a:lnTo>
                <a:lnTo>
                  <a:pt x="197" y="20"/>
                </a:lnTo>
                <a:lnTo>
                  <a:pt x="163" y="9"/>
                </a:lnTo>
                <a:lnTo>
                  <a:pt x="137" y="4"/>
                </a:lnTo>
                <a:lnTo>
                  <a:pt x="113" y="4"/>
                </a:lnTo>
                <a:lnTo>
                  <a:pt x="89" y="7"/>
                </a:lnTo>
                <a:lnTo>
                  <a:pt x="65" y="10"/>
                </a:lnTo>
                <a:lnTo>
                  <a:pt x="30" y="14"/>
                </a:lnTo>
                <a:lnTo>
                  <a:pt x="21" y="15"/>
                </a:lnTo>
                <a:lnTo>
                  <a:pt x="11" y="15"/>
                </a:lnTo>
                <a:lnTo>
                  <a:pt x="10" y="15"/>
                </a:lnTo>
                <a:lnTo>
                  <a:pt x="7" y="15"/>
                </a:lnTo>
                <a:lnTo>
                  <a:pt x="5" y="15"/>
                </a:lnTo>
                <a:lnTo>
                  <a:pt x="2" y="14"/>
                </a:lnTo>
                <a:lnTo>
                  <a:pt x="0" y="13"/>
                </a:lnTo>
                <a:lnTo>
                  <a:pt x="3" y="12"/>
                </a:lnTo>
                <a:lnTo>
                  <a:pt x="6" y="11"/>
                </a:lnTo>
                <a:lnTo>
                  <a:pt x="8" y="11"/>
                </a:lnTo>
                <a:lnTo>
                  <a:pt x="11" y="11"/>
                </a:lnTo>
                <a:lnTo>
                  <a:pt x="14" y="11"/>
                </a:lnTo>
                <a:lnTo>
                  <a:pt x="31" y="10"/>
                </a:lnTo>
                <a:lnTo>
                  <a:pt x="63" y="6"/>
                </a:lnTo>
                <a:lnTo>
                  <a:pt x="88" y="2"/>
                </a:lnTo>
                <a:lnTo>
                  <a:pt x="113" y="0"/>
                </a:lnTo>
                <a:close/>
              </a:path>
            </a:pathLst>
          </a:custGeom>
          <a:grpFill/>
          <a:ln w="0">
            <a:noFill/>
            <a:prstDash val="solid"/>
            <a:round/>
            <a:headEnd/>
            <a:tailEnd/>
          </a:ln>
        </xdr:spPr>
      </xdr:sp>
      <xdr:sp macro="" textlink="">
        <xdr:nvSpPr>
          <xdr:cNvPr id="157" name="Freeform 36">
            <a:extLst>
              <a:ext uri="{FF2B5EF4-FFF2-40B4-BE49-F238E27FC236}">
                <a16:creationId xmlns:a16="http://schemas.microsoft.com/office/drawing/2014/main" id="{00000000-0008-0000-0000-00009D000000}"/>
              </a:ext>
            </a:extLst>
          </xdr:cNvPr>
          <xdr:cNvSpPr>
            <a:spLocks/>
          </xdr:cNvSpPr>
        </xdr:nvSpPr>
        <xdr:spPr bwMode="auto">
          <a:xfrm>
            <a:off x="1249" y="41"/>
            <a:ext cx="8" cy="3"/>
          </a:xfrm>
          <a:custGeom>
            <a:avLst/>
            <a:gdLst>
              <a:gd name="T0" fmla="*/ 99 w 103"/>
              <a:gd name="T1" fmla="*/ 0 h 44"/>
              <a:gd name="T2" fmla="*/ 98 w 103"/>
              <a:gd name="T3" fmla="*/ 3 h 44"/>
              <a:gd name="T4" fmla="*/ 98 w 103"/>
              <a:gd name="T5" fmla="*/ 5 h 44"/>
              <a:gd name="T6" fmla="*/ 98 w 103"/>
              <a:gd name="T7" fmla="*/ 6 h 44"/>
              <a:gd name="T8" fmla="*/ 99 w 103"/>
              <a:gd name="T9" fmla="*/ 7 h 44"/>
              <a:gd name="T10" fmla="*/ 101 w 103"/>
              <a:gd name="T11" fmla="*/ 10 h 44"/>
              <a:gd name="T12" fmla="*/ 103 w 103"/>
              <a:gd name="T13" fmla="*/ 11 h 44"/>
              <a:gd name="T14" fmla="*/ 100 w 103"/>
              <a:gd name="T15" fmla="*/ 11 h 44"/>
              <a:gd name="T16" fmla="*/ 92 w 103"/>
              <a:gd name="T17" fmla="*/ 13 h 44"/>
              <a:gd name="T18" fmla="*/ 84 w 103"/>
              <a:gd name="T19" fmla="*/ 16 h 44"/>
              <a:gd name="T20" fmla="*/ 76 w 103"/>
              <a:gd name="T21" fmla="*/ 18 h 44"/>
              <a:gd name="T22" fmla="*/ 72 w 103"/>
              <a:gd name="T23" fmla="*/ 19 h 44"/>
              <a:gd name="T24" fmla="*/ 57 w 103"/>
              <a:gd name="T25" fmla="*/ 18 h 44"/>
              <a:gd name="T26" fmla="*/ 41 w 103"/>
              <a:gd name="T27" fmla="*/ 17 h 44"/>
              <a:gd name="T28" fmla="*/ 28 w 103"/>
              <a:gd name="T29" fmla="*/ 15 h 44"/>
              <a:gd name="T30" fmla="*/ 15 w 103"/>
              <a:gd name="T31" fmla="*/ 15 h 44"/>
              <a:gd name="T32" fmla="*/ 18 w 103"/>
              <a:gd name="T33" fmla="*/ 16 h 44"/>
              <a:gd name="T34" fmla="*/ 25 w 103"/>
              <a:gd name="T35" fmla="*/ 21 h 44"/>
              <a:gd name="T36" fmla="*/ 30 w 103"/>
              <a:gd name="T37" fmla="*/ 26 h 44"/>
              <a:gd name="T38" fmla="*/ 35 w 103"/>
              <a:gd name="T39" fmla="*/ 29 h 44"/>
              <a:gd name="T40" fmla="*/ 39 w 103"/>
              <a:gd name="T41" fmla="*/ 30 h 44"/>
              <a:gd name="T42" fmla="*/ 45 w 103"/>
              <a:gd name="T43" fmla="*/ 32 h 44"/>
              <a:gd name="T44" fmla="*/ 53 w 103"/>
              <a:gd name="T45" fmla="*/ 33 h 44"/>
              <a:gd name="T46" fmla="*/ 59 w 103"/>
              <a:gd name="T47" fmla="*/ 34 h 44"/>
              <a:gd name="T48" fmla="*/ 61 w 103"/>
              <a:gd name="T49" fmla="*/ 34 h 44"/>
              <a:gd name="T50" fmla="*/ 61 w 103"/>
              <a:gd name="T51" fmla="*/ 37 h 44"/>
              <a:gd name="T52" fmla="*/ 61 w 103"/>
              <a:gd name="T53" fmla="*/ 41 h 44"/>
              <a:gd name="T54" fmla="*/ 59 w 103"/>
              <a:gd name="T55" fmla="*/ 44 h 44"/>
              <a:gd name="T56" fmla="*/ 45 w 103"/>
              <a:gd name="T57" fmla="*/ 38 h 44"/>
              <a:gd name="T58" fmla="*/ 30 w 103"/>
              <a:gd name="T59" fmla="*/ 32 h 44"/>
              <a:gd name="T60" fmla="*/ 26 w 103"/>
              <a:gd name="T61" fmla="*/ 29 h 44"/>
              <a:gd name="T62" fmla="*/ 23 w 103"/>
              <a:gd name="T63" fmla="*/ 26 h 44"/>
              <a:gd name="T64" fmla="*/ 20 w 103"/>
              <a:gd name="T65" fmla="*/ 22 h 44"/>
              <a:gd name="T66" fmla="*/ 15 w 103"/>
              <a:gd name="T67" fmla="*/ 19 h 44"/>
              <a:gd name="T68" fmla="*/ 12 w 103"/>
              <a:gd name="T69" fmla="*/ 17 h 44"/>
              <a:gd name="T70" fmla="*/ 8 w 103"/>
              <a:gd name="T71" fmla="*/ 16 h 44"/>
              <a:gd name="T72" fmla="*/ 3 w 103"/>
              <a:gd name="T73" fmla="*/ 14 h 44"/>
              <a:gd name="T74" fmla="*/ 0 w 103"/>
              <a:gd name="T75" fmla="*/ 13 h 44"/>
              <a:gd name="T76" fmla="*/ 10 w 103"/>
              <a:gd name="T77" fmla="*/ 10 h 44"/>
              <a:gd name="T78" fmla="*/ 21 w 103"/>
              <a:gd name="T79" fmla="*/ 10 h 44"/>
              <a:gd name="T80" fmla="*/ 31 w 103"/>
              <a:gd name="T81" fmla="*/ 11 h 44"/>
              <a:gd name="T82" fmla="*/ 41 w 103"/>
              <a:gd name="T83" fmla="*/ 13 h 44"/>
              <a:gd name="T84" fmla="*/ 58 w 103"/>
              <a:gd name="T85" fmla="*/ 15 h 44"/>
              <a:gd name="T86" fmla="*/ 75 w 103"/>
              <a:gd name="T87" fmla="*/ 14 h 44"/>
              <a:gd name="T88" fmla="*/ 80 w 103"/>
              <a:gd name="T89" fmla="*/ 14 h 44"/>
              <a:gd name="T90" fmla="*/ 84 w 103"/>
              <a:gd name="T91" fmla="*/ 13 h 44"/>
              <a:gd name="T92" fmla="*/ 87 w 103"/>
              <a:gd name="T93" fmla="*/ 11 h 44"/>
              <a:gd name="T94" fmla="*/ 90 w 103"/>
              <a:gd name="T95" fmla="*/ 10 h 44"/>
              <a:gd name="T96" fmla="*/ 92 w 103"/>
              <a:gd name="T97" fmla="*/ 7 h 44"/>
              <a:gd name="T98" fmla="*/ 93 w 103"/>
              <a:gd name="T99" fmla="*/ 5 h 44"/>
              <a:gd name="T100" fmla="*/ 95 w 103"/>
              <a:gd name="T101" fmla="*/ 3 h 44"/>
              <a:gd name="T102" fmla="*/ 97 w 103"/>
              <a:gd name="T103" fmla="*/ 1 h 44"/>
              <a:gd name="T104" fmla="*/ 99 w 103"/>
              <a:gd name="T105"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3" h="44">
                <a:moveTo>
                  <a:pt x="99" y="0"/>
                </a:moveTo>
                <a:lnTo>
                  <a:pt x="98" y="3"/>
                </a:lnTo>
                <a:lnTo>
                  <a:pt x="98" y="5"/>
                </a:lnTo>
                <a:lnTo>
                  <a:pt x="98" y="6"/>
                </a:lnTo>
                <a:lnTo>
                  <a:pt x="99" y="7"/>
                </a:lnTo>
                <a:lnTo>
                  <a:pt x="101" y="10"/>
                </a:lnTo>
                <a:lnTo>
                  <a:pt x="103" y="11"/>
                </a:lnTo>
                <a:lnTo>
                  <a:pt x="100" y="11"/>
                </a:lnTo>
                <a:lnTo>
                  <a:pt x="92" y="13"/>
                </a:lnTo>
                <a:lnTo>
                  <a:pt x="84" y="16"/>
                </a:lnTo>
                <a:lnTo>
                  <a:pt x="76" y="18"/>
                </a:lnTo>
                <a:lnTo>
                  <a:pt x="72" y="19"/>
                </a:lnTo>
                <a:lnTo>
                  <a:pt x="57" y="18"/>
                </a:lnTo>
                <a:lnTo>
                  <a:pt x="41" y="17"/>
                </a:lnTo>
                <a:lnTo>
                  <a:pt x="28" y="15"/>
                </a:lnTo>
                <a:lnTo>
                  <a:pt x="15" y="15"/>
                </a:lnTo>
                <a:lnTo>
                  <a:pt x="18" y="16"/>
                </a:lnTo>
                <a:lnTo>
                  <a:pt x="25" y="21"/>
                </a:lnTo>
                <a:lnTo>
                  <a:pt x="30" y="26"/>
                </a:lnTo>
                <a:lnTo>
                  <a:pt x="35" y="29"/>
                </a:lnTo>
                <a:lnTo>
                  <a:pt x="39" y="30"/>
                </a:lnTo>
                <a:lnTo>
                  <a:pt x="45" y="32"/>
                </a:lnTo>
                <a:lnTo>
                  <a:pt x="53" y="33"/>
                </a:lnTo>
                <a:lnTo>
                  <a:pt x="59" y="34"/>
                </a:lnTo>
                <a:lnTo>
                  <a:pt x="61" y="34"/>
                </a:lnTo>
                <a:lnTo>
                  <a:pt x="61" y="37"/>
                </a:lnTo>
                <a:lnTo>
                  <a:pt x="61" y="41"/>
                </a:lnTo>
                <a:lnTo>
                  <a:pt x="59" y="44"/>
                </a:lnTo>
                <a:lnTo>
                  <a:pt x="45" y="38"/>
                </a:lnTo>
                <a:lnTo>
                  <a:pt x="30" y="32"/>
                </a:lnTo>
                <a:lnTo>
                  <a:pt x="26" y="29"/>
                </a:lnTo>
                <a:lnTo>
                  <a:pt x="23" y="26"/>
                </a:lnTo>
                <a:lnTo>
                  <a:pt x="20" y="22"/>
                </a:lnTo>
                <a:lnTo>
                  <a:pt x="15" y="19"/>
                </a:lnTo>
                <a:lnTo>
                  <a:pt x="12" y="17"/>
                </a:lnTo>
                <a:lnTo>
                  <a:pt x="8" y="16"/>
                </a:lnTo>
                <a:lnTo>
                  <a:pt x="3" y="14"/>
                </a:lnTo>
                <a:lnTo>
                  <a:pt x="0" y="13"/>
                </a:lnTo>
                <a:lnTo>
                  <a:pt x="10" y="10"/>
                </a:lnTo>
                <a:lnTo>
                  <a:pt x="21" y="10"/>
                </a:lnTo>
                <a:lnTo>
                  <a:pt x="31" y="11"/>
                </a:lnTo>
                <a:lnTo>
                  <a:pt x="41" y="13"/>
                </a:lnTo>
                <a:lnTo>
                  <a:pt x="58" y="15"/>
                </a:lnTo>
                <a:lnTo>
                  <a:pt x="75" y="14"/>
                </a:lnTo>
                <a:lnTo>
                  <a:pt x="80" y="14"/>
                </a:lnTo>
                <a:lnTo>
                  <a:pt x="84" y="13"/>
                </a:lnTo>
                <a:lnTo>
                  <a:pt x="87" y="11"/>
                </a:lnTo>
                <a:lnTo>
                  <a:pt x="90" y="10"/>
                </a:lnTo>
                <a:lnTo>
                  <a:pt x="92" y="7"/>
                </a:lnTo>
                <a:lnTo>
                  <a:pt x="93" y="5"/>
                </a:lnTo>
                <a:lnTo>
                  <a:pt x="95" y="3"/>
                </a:lnTo>
                <a:lnTo>
                  <a:pt x="97" y="1"/>
                </a:lnTo>
                <a:lnTo>
                  <a:pt x="99" y="0"/>
                </a:lnTo>
                <a:close/>
              </a:path>
            </a:pathLst>
          </a:custGeom>
          <a:grpFill/>
          <a:ln w="0">
            <a:noFill/>
            <a:prstDash val="solid"/>
            <a:round/>
            <a:headEnd/>
            <a:tailEnd/>
          </a:ln>
        </xdr:spPr>
      </xdr:sp>
      <xdr:sp macro="" textlink="">
        <xdr:nvSpPr>
          <xdr:cNvPr id="158" name="Freeform 37">
            <a:extLst>
              <a:ext uri="{FF2B5EF4-FFF2-40B4-BE49-F238E27FC236}">
                <a16:creationId xmlns:a16="http://schemas.microsoft.com/office/drawing/2014/main" id="{00000000-0008-0000-0000-00009E000000}"/>
              </a:ext>
            </a:extLst>
          </xdr:cNvPr>
          <xdr:cNvSpPr>
            <a:spLocks/>
          </xdr:cNvSpPr>
        </xdr:nvSpPr>
        <xdr:spPr bwMode="auto">
          <a:xfrm>
            <a:off x="1239" y="41"/>
            <a:ext cx="11" cy="1"/>
          </a:xfrm>
          <a:custGeom>
            <a:avLst/>
            <a:gdLst>
              <a:gd name="T0" fmla="*/ 0 w 136"/>
              <a:gd name="T1" fmla="*/ 0 h 20"/>
              <a:gd name="T2" fmla="*/ 25 w 136"/>
              <a:gd name="T3" fmla="*/ 1 h 20"/>
              <a:gd name="T4" fmla="*/ 49 w 136"/>
              <a:gd name="T5" fmla="*/ 4 h 20"/>
              <a:gd name="T6" fmla="*/ 72 w 136"/>
              <a:gd name="T7" fmla="*/ 9 h 20"/>
              <a:gd name="T8" fmla="*/ 93 w 136"/>
              <a:gd name="T9" fmla="*/ 14 h 20"/>
              <a:gd name="T10" fmla="*/ 114 w 136"/>
              <a:gd name="T11" fmla="*/ 16 h 20"/>
              <a:gd name="T12" fmla="*/ 135 w 136"/>
              <a:gd name="T13" fmla="*/ 16 h 20"/>
              <a:gd name="T14" fmla="*/ 136 w 136"/>
              <a:gd name="T15" fmla="*/ 20 h 20"/>
              <a:gd name="T16" fmla="*/ 114 w 136"/>
              <a:gd name="T17" fmla="*/ 20 h 20"/>
              <a:gd name="T18" fmla="*/ 92 w 136"/>
              <a:gd name="T19" fmla="*/ 17 h 20"/>
              <a:gd name="T20" fmla="*/ 71 w 136"/>
              <a:gd name="T21" fmla="*/ 14 h 20"/>
              <a:gd name="T22" fmla="*/ 50 w 136"/>
              <a:gd name="T23" fmla="*/ 9 h 20"/>
              <a:gd name="T24" fmla="*/ 30 w 136"/>
              <a:gd name="T25" fmla="*/ 5 h 20"/>
              <a:gd name="T26" fmla="*/ 9 w 136"/>
              <a:gd name="T27" fmla="*/ 5 h 20"/>
              <a:gd name="T28" fmla="*/ 0 w 136"/>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36" h="20">
                <a:moveTo>
                  <a:pt x="0" y="0"/>
                </a:moveTo>
                <a:lnTo>
                  <a:pt x="25" y="1"/>
                </a:lnTo>
                <a:lnTo>
                  <a:pt x="49" y="4"/>
                </a:lnTo>
                <a:lnTo>
                  <a:pt x="72" y="9"/>
                </a:lnTo>
                <a:lnTo>
                  <a:pt x="93" y="14"/>
                </a:lnTo>
                <a:lnTo>
                  <a:pt x="114" y="16"/>
                </a:lnTo>
                <a:lnTo>
                  <a:pt x="135" y="16"/>
                </a:lnTo>
                <a:lnTo>
                  <a:pt x="136" y="20"/>
                </a:lnTo>
                <a:lnTo>
                  <a:pt x="114" y="20"/>
                </a:lnTo>
                <a:lnTo>
                  <a:pt x="92" y="17"/>
                </a:lnTo>
                <a:lnTo>
                  <a:pt x="71" y="14"/>
                </a:lnTo>
                <a:lnTo>
                  <a:pt x="50" y="9"/>
                </a:lnTo>
                <a:lnTo>
                  <a:pt x="30" y="5"/>
                </a:lnTo>
                <a:lnTo>
                  <a:pt x="9" y="5"/>
                </a:lnTo>
                <a:lnTo>
                  <a:pt x="0" y="0"/>
                </a:lnTo>
                <a:close/>
              </a:path>
            </a:pathLst>
          </a:custGeom>
          <a:grpFill/>
          <a:ln w="0">
            <a:noFill/>
            <a:prstDash val="solid"/>
            <a:round/>
            <a:headEnd/>
            <a:tailEnd/>
          </a:ln>
        </xdr:spPr>
      </xdr:sp>
      <xdr:sp macro="" textlink="">
        <xdr:nvSpPr>
          <xdr:cNvPr id="159" name="Freeform 38">
            <a:extLst>
              <a:ext uri="{FF2B5EF4-FFF2-40B4-BE49-F238E27FC236}">
                <a16:creationId xmlns:a16="http://schemas.microsoft.com/office/drawing/2014/main" id="{00000000-0008-0000-0000-00009F000000}"/>
              </a:ext>
            </a:extLst>
          </xdr:cNvPr>
          <xdr:cNvSpPr>
            <a:spLocks/>
          </xdr:cNvSpPr>
        </xdr:nvSpPr>
        <xdr:spPr bwMode="auto">
          <a:xfrm>
            <a:off x="1227" y="37"/>
            <a:ext cx="17" cy="3"/>
          </a:xfrm>
          <a:custGeom>
            <a:avLst/>
            <a:gdLst>
              <a:gd name="T0" fmla="*/ 218 w 219"/>
              <a:gd name="T1" fmla="*/ 0 h 43"/>
              <a:gd name="T2" fmla="*/ 219 w 219"/>
              <a:gd name="T3" fmla="*/ 4 h 43"/>
              <a:gd name="T4" fmla="*/ 183 w 219"/>
              <a:gd name="T5" fmla="*/ 7 h 43"/>
              <a:gd name="T6" fmla="*/ 142 w 219"/>
              <a:gd name="T7" fmla="*/ 9 h 43"/>
              <a:gd name="T8" fmla="*/ 100 w 219"/>
              <a:gd name="T9" fmla="*/ 13 h 43"/>
              <a:gd name="T10" fmla="*/ 76 w 219"/>
              <a:gd name="T11" fmla="*/ 18 h 43"/>
              <a:gd name="T12" fmla="*/ 55 w 219"/>
              <a:gd name="T13" fmla="*/ 28 h 43"/>
              <a:gd name="T14" fmla="*/ 38 w 219"/>
              <a:gd name="T15" fmla="*/ 34 h 43"/>
              <a:gd name="T16" fmla="*/ 19 w 219"/>
              <a:gd name="T17" fmla="*/ 41 h 43"/>
              <a:gd name="T18" fmla="*/ 0 w 219"/>
              <a:gd name="T19" fmla="*/ 43 h 43"/>
              <a:gd name="T20" fmla="*/ 0 w 219"/>
              <a:gd name="T21" fmla="*/ 39 h 43"/>
              <a:gd name="T22" fmla="*/ 18 w 219"/>
              <a:gd name="T23" fmla="*/ 37 h 43"/>
              <a:gd name="T24" fmla="*/ 36 w 219"/>
              <a:gd name="T25" fmla="*/ 30 h 43"/>
              <a:gd name="T26" fmla="*/ 53 w 219"/>
              <a:gd name="T27" fmla="*/ 24 h 43"/>
              <a:gd name="T28" fmla="*/ 68 w 219"/>
              <a:gd name="T29" fmla="*/ 17 h 43"/>
              <a:gd name="T30" fmla="*/ 83 w 219"/>
              <a:gd name="T31" fmla="*/ 12 h 43"/>
              <a:gd name="T32" fmla="*/ 100 w 219"/>
              <a:gd name="T33" fmla="*/ 9 h 43"/>
              <a:gd name="T34" fmla="*/ 141 w 219"/>
              <a:gd name="T35" fmla="*/ 3 h 43"/>
              <a:gd name="T36" fmla="*/ 183 w 219"/>
              <a:gd name="T37" fmla="*/ 2 h 43"/>
              <a:gd name="T38" fmla="*/ 218 w 219"/>
              <a:gd name="T3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19" h="43">
                <a:moveTo>
                  <a:pt x="218" y="0"/>
                </a:moveTo>
                <a:lnTo>
                  <a:pt x="219" y="4"/>
                </a:lnTo>
                <a:lnTo>
                  <a:pt x="183" y="7"/>
                </a:lnTo>
                <a:lnTo>
                  <a:pt x="142" y="9"/>
                </a:lnTo>
                <a:lnTo>
                  <a:pt x="100" y="13"/>
                </a:lnTo>
                <a:lnTo>
                  <a:pt x="76" y="18"/>
                </a:lnTo>
                <a:lnTo>
                  <a:pt x="55" y="28"/>
                </a:lnTo>
                <a:lnTo>
                  <a:pt x="38" y="34"/>
                </a:lnTo>
                <a:lnTo>
                  <a:pt x="19" y="41"/>
                </a:lnTo>
                <a:lnTo>
                  <a:pt x="0" y="43"/>
                </a:lnTo>
                <a:lnTo>
                  <a:pt x="0" y="39"/>
                </a:lnTo>
                <a:lnTo>
                  <a:pt x="18" y="37"/>
                </a:lnTo>
                <a:lnTo>
                  <a:pt x="36" y="30"/>
                </a:lnTo>
                <a:lnTo>
                  <a:pt x="53" y="24"/>
                </a:lnTo>
                <a:lnTo>
                  <a:pt x="68" y="17"/>
                </a:lnTo>
                <a:lnTo>
                  <a:pt x="83" y="12"/>
                </a:lnTo>
                <a:lnTo>
                  <a:pt x="100" y="9"/>
                </a:lnTo>
                <a:lnTo>
                  <a:pt x="141" y="3"/>
                </a:lnTo>
                <a:lnTo>
                  <a:pt x="183" y="2"/>
                </a:lnTo>
                <a:lnTo>
                  <a:pt x="218" y="0"/>
                </a:lnTo>
                <a:close/>
              </a:path>
            </a:pathLst>
          </a:custGeom>
          <a:grpFill/>
          <a:ln w="0">
            <a:noFill/>
            <a:prstDash val="solid"/>
            <a:round/>
            <a:headEnd/>
            <a:tailEnd/>
          </a:ln>
        </xdr:spPr>
      </xdr:sp>
      <xdr:sp macro="" textlink="">
        <xdr:nvSpPr>
          <xdr:cNvPr id="160" name="Freeform 39">
            <a:extLst>
              <a:ext uri="{FF2B5EF4-FFF2-40B4-BE49-F238E27FC236}">
                <a16:creationId xmlns:a16="http://schemas.microsoft.com/office/drawing/2014/main" id="{00000000-0008-0000-0000-0000A0000000}"/>
              </a:ext>
            </a:extLst>
          </xdr:cNvPr>
          <xdr:cNvSpPr>
            <a:spLocks/>
          </xdr:cNvSpPr>
        </xdr:nvSpPr>
        <xdr:spPr bwMode="auto">
          <a:xfrm>
            <a:off x="1229" y="36"/>
            <a:ext cx="4" cy="4"/>
          </a:xfrm>
          <a:custGeom>
            <a:avLst/>
            <a:gdLst>
              <a:gd name="T0" fmla="*/ 54 w 59"/>
              <a:gd name="T1" fmla="*/ 0 h 45"/>
              <a:gd name="T2" fmla="*/ 59 w 59"/>
              <a:gd name="T3" fmla="*/ 1 h 45"/>
              <a:gd name="T4" fmla="*/ 52 w 59"/>
              <a:gd name="T5" fmla="*/ 15 h 45"/>
              <a:gd name="T6" fmla="*/ 44 w 59"/>
              <a:gd name="T7" fmla="*/ 24 h 45"/>
              <a:gd name="T8" fmla="*/ 34 w 59"/>
              <a:gd name="T9" fmla="*/ 31 h 45"/>
              <a:gd name="T10" fmla="*/ 24 w 59"/>
              <a:gd name="T11" fmla="*/ 36 h 45"/>
              <a:gd name="T12" fmla="*/ 17 w 59"/>
              <a:gd name="T13" fmla="*/ 40 h 45"/>
              <a:gd name="T14" fmla="*/ 8 w 59"/>
              <a:gd name="T15" fmla="*/ 44 h 45"/>
              <a:gd name="T16" fmla="*/ 0 w 59"/>
              <a:gd name="T17" fmla="*/ 45 h 45"/>
              <a:gd name="T18" fmla="*/ 1 w 59"/>
              <a:gd name="T19" fmla="*/ 45 h 45"/>
              <a:gd name="T20" fmla="*/ 3 w 59"/>
              <a:gd name="T21" fmla="*/ 44 h 45"/>
              <a:gd name="T22" fmla="*/ 5 w 59"/>
              <a:gd name="T23" fmla="*/ 43 h 45"/>
              <a:gd name="T24" fmla="*/ 7 w 59"/>
              <a:gd name="T25" fmla="*/ 40 h 45"/>
              <a:gd name="T26" fmla="*/ 8 w 59"/>
              <a:gd name="T27" fmla="*/ 39 h 45"/>
              <a:gd name="T28" fmla="*/ 15 w 59"/>
              <a:gd name="T29" fmla="*/ 35 h 45"/>
              <a:gd name="T30" fmla="*/ 22 w 59"/>
              <a:gd name="T31" fmla="*/ 32 h 45"/>
              <a:gd name="T32" fmla="*/ 32 w 59"/>
              <a:gd name="T33" fmla="*/ 26 h 45"/>
              <a:gd name="T34" fmla="*/ 40 w 59"/>
              <a:gd name="T35" fmla="*/ 20 h 45"/>
              <a:gd name="T36" fmla="*/ 48 w 59"/>
              <a:gd name="T37" fmla="*/ 13 h 45"/>
              <a:gd name="T38" fmla="*/ 54 w 5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9" h="45">
                <a:moveTo>
                  <a:pt x="54" y="0"/>
                </a:moveTo>
                <a:lnTo>
                  <a:pt x="59" y="1"/>
                </a:lnTo>
                <a:lnTo>
                  <a:pt x="52" y="15"/>
                </a:lnTo>
                <a:lnTo>
                  <a:pt x="44" y="24"/>
                </a:lnTo>
                <a:lnTo>
                  <a:pt x="34" y="31"/>
                </a:lnTo>
                <a:lnTo>
                  <a:pt x="24" y="36"/>
                </a:lnTo>
                <a:lnTo>
                  <a:pt x="17" y="40"/>
                </a:lnTo>
                <a:lnTo>
                  <a:pt x="8" y="44"/>
                </a:lnTo>
                <a:lnTo>
                  <a:pt x="0" y="45"/>
                </a:lnTo>
                <a:lnTo>
                  <a:pt x="1" y="45"/>
                </a:lnTo>
                <a:lnTo>
                  <a:pt x="3" y="44"/>
                </a:lnTo>
                <a:lnTo>
                  <a:pt x="5" y="43"/>
                </a:lnTo>
                <a:lnTo>
                  <a:pt x="7" y="40"/>
                </a:lnTo>
                <a:lnTo>
                  <a:pt x="8" y="39"/>
                </a:lnTo>
                <a:lnTo>
                  <a:pt x="15" y="35"/>
                </a:lnTo>
                <a:lnTo>
                  <a:pt x="22" y="32"/>
                </a:lnTo>
                <a:lnTo>
                  <a:pt x="32" y="26"/>
                </a:lnTo>
                <a:lnTo>
                  <a:pt x="40" y="20"/>
                </a:lnTo>
                <a:lnTo>
                  <a:pt x="48" y="13"/>
                </a:lnTo>
                <a:lnTo>
                  <a:pt x="54" y="0"/>
                </a:lnTo>
                <a:close/>
              </a:path>
            </a:pathLst>
          </a:custGeom>
          <a:grpFill/>
          <a:ln w="0">
            <a:noFill/>
            <a:prstDash val="solid"/>
            <a:round/>
            <a:headEnd/>
            <a:tailEnd/>
          </a:ln>
        </xdr:spPr>
      </xdr:sp>
      <xdr:sp macro="" textlink="">
        <xdr:nvSpPr>
          <xdr:cNvPr id="161" name="Freeform 40">
            <a:extLst>
              <a:ext uri="{FF2B5EF4-FFF2-40B4-BE49-F238E27FC236}">
                <a16:creationId xmlns:a16="http://schemas.microsoft.com/office/drawing/2014/main" id="{00000000-0008-0000-0000-0000A1000000}"/>
              </a:ext>
            </a:extLst>
          </xdr:cNvPr>
          <xdr:cNvSpPr>
            <a:spLocks noEditPoints="1"/>
          </xdr:cNvSpPr>
        </xdr:nvSpPr>
        <xdr:spPr bwMode="auto">
          <a:xfrm>
            <a:off x="1137" y="9"/>
            <a:ext cx="53" cy="31"/>
          </a:xfrm>
          <a:custGeom>
            <a:avLst/>
            <a:gdLst>
              <a:gd name="T0" fmla="*/ 651 w 680"/>
              <a:gd name="T1" fmla="*/ 55 h 395"/>
              <a:gd name="T2" fmla="*/ 594 w 680"/>
              <a:gd name="T3" fmla="*/ 125 h 395"/>
              <a:gd name="T4" fmla="*/ 529 w 680"/>
              <a:gd name="T5" fmla="*/ 185 h 395"/>
              <a:gd name="T6" fmla="*/ 457 w 680"/>
              <a:gd name="T7" fmla="*/ 234 h 395"/>
              <a:gd name="T8" fmla="*/ 386 w 680"/>
              <a:gd name="T9" fmla="*/ 271 h 395"/>
              <a:gd name="T10" fmla="*/ 321 w 680"/>
              <a:gd name="T11" fmla="*/ 300 h 395"/>
              <a:gd name="T12" fmla="*/ 237 w 680"/>
              <a:gd name="T13" fmla="*/ 330 h 395"/>
              <a:gd name="T14" fmla="*/ 124 w 680"/>
              <a:gd name="T15" fmla="*/ 361 h 395"/>
              <a:gd name="T16" fmla="*/ 88 w 680"/>
              <a:gd name="T17" fmla="*/ 370 h 395"/>
              <a:gd name="T18" fmla="*/ 94 w 680"/>
              <a:gd name="T19" fmla="*/ 373 h 395"/>
              <a:gd name="T20" fmla="*/ 128 w 680"/>
              <a:gd name="T21" fmla="*/ 375 h 395"/>
              <a:gd name="T22" fmla="*/ 162 w 680"/>
              <a:gd name="T23" fmla="*/ 369 h 395"/>
              <a:gd name="T24" fmla="*/ 194 w 680"/>
              <a:gd name="T25" fmla="*/ 356 h 395"/>
              <a:gd name="T26" fmla="*/ 229 w 680"/>
              <a:gd name="T27" fmla="*/ 346 h 395"/>
              <a:gd name="T28" fmla="*/ 208 w 680"/>
              <a:gd name="T29" fmla="*/ 357 h 395"/>
              <a:gd name="T30" fmla="*/ 167 w 680"/>
              <a:gd name="T31" fmla="*/ 373 h 395"/>
              <a:gd name="T32" fmla="*/ 157 w 680"/>
              <a:gd name="T33" fmla="*/ 377 h 395"/>
              <a:gd name="T34" fmla="*/ 148 w 680"/>
              <a:gd name="T35" fmla="*/ 380 h 395"/>
              <a:gd name="T36" fmla="*/ 170 w 680"/>
              <a:gd name="T37" fmla="*/ 385 h 395"/>
              <a:gd name="T38" fmla="*/ 188 w 680"/>
              <a:gd name="T39" fmla="*/ 385 h 395"/>
              <a:gd name="T40" fmla="*/ 205 w 680"/>
              <a:gd name="T41" fmla="*/ 378 h 395"/>
              <a:gd name="T42" fmla="*/ 311 w 680"/>
              <a:gd name="T43" fmla="*/ 347 h 395"/>
              <a:gd name="T44" fmla="*/ 372 w 680"/>
              <a:gd name="T45" fmla="*/ 327 h 395"/>
              <a:gd name="T46" fmla="*/ 453 w 680"/>
              <a:gd name="T47" fmla="*/ 291 h 395"/>
              <a:gd name="T48" fmla="*/ 529 w 680"/>
              <a:gd name="T49" fmla="*/ 239 h 395"/>
              <a:gd name="T50" fmla="*/ 595 w 680"/>
              <a:gd name="T51" fmla="*/ 174 h 395"/>
              <a:gd name="T52" fmla="*/ 646 w 680"/>
              <a:gd name="T53" fmla="*/ 99 h 395"/>
              <a:gd name="T54" fmla="*/ 672 w 680"/>
              <a:gd name="T55" fmla="*/ 15 h 395"/>
              <a:gd name="T56" fmla="*/ 680 w 680"/>
              <a:gd name="T57" fmla="*/ 1 h 395"/>
              <a:gd name="T58" fmla="*/ 658 w 680"/>
              <a:gd name="T59" fmla="*/ 81 h 395"/>
              <a:gd name="T60" fmla="*/ 615 w 680"/>
              <a:gd name="T61" fmla="*/ 155 h 395"/>
              <a:gd name="T62" fmla="*/ 557 w 680"/>
              <a:gd name="T63" fmla="*/ 221 h 395"/>
              <a:gd name="T64" fmla="*/ 487 w 680"/>
              <a:gd name="T65" fmla="*/ 274 h 395"/>
              <a:gd name="T66" fmla="*/ 412 w 680"/>
              <a:gd name="T67" fmla="*/ 316 h 395"/>
              <a:gd name="T68" fmla="*/ 363 w 680"/>
              <a:gd name="T69" fmla="*/ 335 h 395"/>
              <a:gd name="T70" fmla="*/ 295 w 680"/>
              <a:gd name="T71" fmla="*/ 359 h 395"/>
              <a:gd name="T72" fmla="*/ 224 w 680"/>
              <a:gd name="T73" fmla="*/ 381 h 395"/>
              <a:gd name="T74" fmla="*/ 154 w 680"/>
              <a:gd name="T75" fmla="*/ 390 h 395"/>
              <a:gd name="T76" fmla="*/ 103 w 680"/>
              <a:gd name="T77" fmla="*/ 386 h 395"/>
              <a:gd name="T78" fmla="*/ 72 w 680"/>
              <a:gd name="T79" fmla="*/ 384 h 395"/>
              <a:gd name="T80" fmla="*/ 29 w 680"/>
              <a:gd name="T81" fmla="*/ 391 h 395"/>
              <a:gd name="T82" fmla="*/ 20 w 680"/>
              <a:gd name="T83" fmla="*/ 392 h 395"/>
              <a:gd name="T84" fmla="*/ 7 w 680"/>
              <a:gd name="T85" fmla="*/ 395 h 395"/>
              <a:gd name="T86" fmla="*/ 0 w 680"/>
              <a:gd name="T87" fmla="*/ 391 h 395"/>
              <a:gd name="T88" fmla="*/ 6 w 680"/>
              <a:gd name="T89" fmla="*/ 384 h 395"/>
              <a:gd name="T90" fmla="*/ 20 w 680"/>
              <a:gd name="T91" fmla="*/ 383 h 395"/>
              <a:gd name="T92" fmla="*/ 48 w 680"/>
              <a:gd name="T93" fmla="*/ 377 h 395"/>
              <a:gd name="T94" fmla="*/ 95 w 680"/>
              <a:gd name="T95" fmla="*/ 363 h 395"/>
              <a:gd name="T96" fmla="*/ 122 w 680"/>
              <a:gd name="T97" fmla="*/ 357 h 395"/>
              <a:gd name="T98" fmla="*/ 236 w 680"/>
              <a:gd name="T99" fmla="*/ 326 h 395"/>
              <a:gd name="T100" fmla="*/ 320 w 680"/>
              <a:gd name="T101" fmla="*/ 296 h 395"/>
              <a:gd name="T102" fmla="*/ 386 w 680"/>
              <a:gd name="T103" fmla="*/ 266 h 395"/>
              <a:gd name="T104" fmla="*/ 459 w 680"/>
              <a:gd name="T105" fmla="*/ 227 h 395"/>
              <a:gd name="T106" fmla="*/ 532 w 680"/>
              <a:gd name="T107" fmla="*/ 177 h 395"/>
              <a:gd name="T108" fmla="*/ 598 w 680"/>
              <a:gd name="T109" fmla="*/ 116 h 395"/>
              <a:gd name="T110" fmla="*/ 654 w 680"/>
              <a:gd name="T111" fmla="*/ 42 h 3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80" h="395">
                <a:moveTo>
                  <a:pt x="672" y="15"/>
                </a:moveTo>
                <a:lnTo>
                  <a:pt x="651" y="55"/>
                </a:lnTo>
                <a:lnTo>
                  <a:pt x="624" y="92"/>
                </a:lnTo>
                <a:lnTo>
                  <a:pt x="594" y="125"/>
                </a:lnTo>
                <a:lnTo>
                  <a:pt x="562" y="157"/>
                </a:lnTo>
                <a:lnTo>
                  <a:pt x="529" y="185"/>
                </a:lnTo>
                <a:lnTo>
                  <a:pt x="493" y="210"/>
                </a:lnTo>
                <a:lnTo>
                  <a:pt x="457" y="234"/>
                </a:lnTo>
                <a:lnTo>
                  <a:pt x="421" y="254"/>
                </a:lnTo>
                <a:lnTo>
                  <a:pt x="386" y="271"/>
                </a:lnTo>
                <a:lnTo>
                  <a:pt x="352" y="287"/>
                </a:lnTo>
                <a:lnTo>
                  <a:pt x="321" y="300"/>
                </a:lnTo>
                <a:lnTo>
                  <a:pt x="292" y="311"/>
                </a:lnTo>
                <a:lnTo>
                  <a:pt x="237" y="330"/>
                </a:lnTo>
                <a:lnTo>
                  <a:pt x="181" y="347"/>
                </a:lnTo>
                <a:lnTo>
                  <a:pt x="124" y="361"/>
                </a:lnTo>
                <a:lnTo>
                  <a:pt x="101" y="367"/>
                </a:lnTo>
                <a:lnTo>
                  <a:pt x="88" y="370"/>
                </a:lnTo>
                <a:lnTo>
                  <a:pt x="75" y="372"/>
                </a:lnTo>
                <a:lnTo>
                  <a:pt x="94" y="373"/>
                </a:lnTo>
                <a:lnTo>
                  <a:pt x="111" y="374"/>
                </a:lnTo>
                <a:lnTo>
                  <a:pt x="128" y="375"/>
                </a:lnTo>
                <a:lnTo>
                  <a:pt x="146" y="373"/>
                </a:lnTo>
                <a:lnTo>
                  <a:pt x="162" y="369"/>
                </a:lnTo>
                <a:lnTo>
                  <a:pt x="178" y="362"/>
                </a:lnTo>
                <a:lnTo>
                  <a:pt x="194" y="356"/>
                </a:lnTo>
                <a:lnTo>
                  <a:pt x="211" y="351"/>
                </a:lnTo>
                <a:lnTo>
                  <a:pt x="229" y="346"/>
                </a:lnTo>
                <a:lnTo>
                  <a:pt x="245" y="340"/>
                </a:lnTo>
                <a:lnTo>
                  <a:pt x="208" y="357"/>
                </a:lnTo>
                <a:lnTo>
                  <a:pt x="171" y="372"/>
                </a:lnTo>
                <a:lnTo>
                  <a:pt x="167" y="373"/>
                </a:lnTo>
                <a:lnTo>
                  <a:pt x="163" y="375"/>
                </a:lnTo>
                <a:lnTo>
                  <a:pt x="157" y="377"/>
                </a:lnTo>
                <a:lnTo>
                  <a:pt x="151" y="380"/>
                </a:lnTo>
                <a:lnTo>
                  <a:pt x="148" y="380"/>
                </a:lnTo>
                <a:lnTo>
                  <a:pt x="159" y="383"/>
                </a:lnTo>
                <a:lnTo>
                  <a:pt x="170" y="385"/>
                </a:lnTo>
                <a:lnTo>
                  <a:pt x="179" y="386"/>
                </a:lnTo>
                <a:lnTo>
                  <a:pt x="188" y="385"/>
                </a:lnTo>
                <a:lnTo>
                  <a:pt x="196" y="382"/>
                </a:lnTo>
                <a:lnTo>
                  <a:pt x="205" y="378"/>
                </a:lnTo>
                <a:lnTo>
                  <a:pt x="261" y="363"/>
                </a:lnTo>
                <a:lnTo>
                  <a:pt x="311" y="347"/>
                </a:lnTo>
                <a:lnTo>
                  <a:pt x="361" y="330"/>
                </a:lnTo>
                <a:lnTo>
                  <a:pt x="372" y="327"/>
                </a:lnTo>
                <a:lnTo>
                  <a:pt x="413" y="311"/>
                </a:lnTo>
                <a:lnTo>
                  <a:pt x="453" y="291"/>
                </a:lnTo>
                <a:lnTo>
                  <a:pt x="491" y="266"/>
                </a:lnTo>
                <a:lnTo>
                  <a:pt x="529" y="239"/>
                </a:lnTo>
                <a:lnTo>
                  <a:pt x="564" y="208"/>
                </a:lnTo>
                <a:lnTo>
                  <a:pt x="595" y="174"/>
                </a:lnTo>
                <a:lnTo>
                  <a:pt x="623" y="137"/>
                </a:lnTo>
                <a:lnTo>
                  <a:pt x="646" y="99"/>
                </a:lnTo>
                <a:lnTo>
                  <a:pt x="663" y="58"/>
                </a:lnTo>
                <a:lnTo>
                  <a:pt x="672" y="15"/>
                </a:lnTo>
                <a:close/>
                <a:moveTo>
                  <a:pt x="676" y="0"/>
                </a:moveTo>
                <a:lnTo>
                  <a:pt x="680" y="1"/>
                </a:lnTo>
                <a:lnTo>
                  <a:pt x="672" y="42"/>
                </a:lnTo>
                <a:lnTo>
                  <a:pt x="658" y="81"/>
                </a:lnTo>
                <a:lnTo>
                  <a:pt x="639" y="119"/>
                </a:lnTo>
                <a:lnTo>
                  <a:pt x="615" y="155"/>
                </a:lnTo>
                <a:lnTo>
                  <a:pt x="588" y="189"/>
                </a:lnTo>
                <a:lnTo>
                  <a:pt x="557" y="221"/>
                </a:lnTo>
                <a:lnTo>
                  <a:pt x="523" y="249"/>
                </a:lnTo>
                <a:lnTo>
                  <a:pt x="487" y="274"/>
                </a:lnTo>
                <a:lnTo>
                  <a:pt x="449" y="296"/>
                </a:lnTo>
                <a:lnTo>
                  <a:pt x="412" y="316"/>
                </a:lnTo>
                <a:lnTo>
                  <a:pt x="373" y="331"/>
                </a:lnTo>
                <a:lnTo>
                  <a:pt x="363" y="335"/>
                </a:lnTo>
                <a:lnTo>
                  <a:pt x="329" y="346"/>
                </a:lnTo>
                <a:lnTo>
                  <a:pt x="295" y="359"/>
                </a:lnTo>
                <a:lnTo>
                  <a:pt x="261" y="371"/>
                </a:lnTo>
                <a:lnTo>
                  <a:pt x="224" y="381"/>
                </a:lnTo>
                <a:lnTo>
                  <a:pt x="189" y="388"/>
                </a:lnTo>
                <a:lnTo>
                  <a:pt x="154" y="390"/>
                </a:lnTo>
                <a:lnTo>
                  <a:pt x="118" y="388"/>
                </a:lnTo>
                <a:lnTo>
                  <a:pt x="103" y="386"/>
                </a:lnTo>
                <a:lnTo>
                  <a:pt x="87" y="384"/>
                </a:lnTo>
                <a:lnTo>
                  <a:pt x="72" y="384"/>
                </a:lnTo>
                <a:lnTo>
                  <a:pt x="51" y="387"/>
                </a:lnTo>
                <a:lnTo>
                  <a:pt x="29" y="391"/>
                </a:lnTo>
                <a:lnTo>
                  <a:pt x="25" y="391"/>
                </a:lnTo>
                <a:lnTo>
                  <a:pt x="20" y="392"/>
                </a:lnTo>
                <a:lnTo>
                  <a:pt x="13" y="393"/>
                </a:lnTo>
                <a:lnTo>
                  <a:pt x="7" y="395"/>
                </a:lnTo>
                <a:lnTo>
                  <a:pt x="2" y="393"/>
                </a:lnTo>
                <a:lnTo>
                  <a:pt x="0" y="391"/>
                </a:lnTo>
                <a:lnTo>
                  <a:pt x="1" y="387"/>
                </a:lnTo>
                <a:lnTo>
                  <a:pt x="6" y="384"/>
                </a:lnTo>
                <a:lnTo>
                  <a:pt x="13" y="383"/>
                </a:lnTo>
                <a:lnTo>
                  <a:pt x="20" y="383"/>
                </a:lnTo>
                <a:lnTo>
                  <a:pt x="26" y="383"/>
                </a:lnTo>
                <a:lnTo>
                  <a:pt x="48" y="377"/>
                </a:lnTo>
                <a:lnTo>
                  <a:pt x="71" y="370"/>
                </a:lnTo>
                <a:lnTo>
                  <a:pt x="95" y="363"/>
                </a:lnTo>
                <a:lnTo>
                  <a:pt x="100" y="362"/>
                </a:lnTo>
                <a:lnTo>
                  <a:pt x="122" y="357"/>
                </a:lnTo>
                <a:lnTo>
                  <a:pt x="180" y="343"/>
                </a:lnTo>
                <a:lnTo>
                  <a:pt x="236" y="326"/>
                </a:lnTo>
                <a:lnTo>
                  <a:pt x="290" y="307"/>
                </a:lnTo>
                <a:lnTo>
                  <a:pt x="320" y="296"/>
                </a:lnTo>
                <a:lnTo>
                  <a:pt x="352" y="282"/>
                </a:lnTo>
                <a:lnTo>
                  <a:pt x="386" y="266"/>
                </a:lnTo>
                <a:lnTo>
                  <a:pt x="423" y="248"/>
                </a:lnTo>
                <a:lnTo>
                  <a:pt x="459" y="227"/>
                </a:lnTo>
                <a:lnTo>
                  <a:pt x="495" y="204"/>
                </a:lnTo>
                <a:lnTo>
                  <a:pt x="532" y="177"/>
                </a:lnTo>
                <a:lnTo>
                  <a:pt x="566" y="148"/>
                </a:lnTo>
                <a:lnTo>
                  <a:pt x="598" y="116"/>
                </a:lnTo>
                <a:lnTo>
                  <a:pt x="628" y="80"/>
                </a:lnTo>
                <a:lnTo>
                  <a:pt x="654" y="42"/>
                </a:lnTo>
                <a:lnTo>
                  <a:pt x="676" y="0"/>
                </a:lnTo>
                <a:close/>
              </a:path>
            </a:pathLst>
          </a:custGeom>
          <a:grpFill/>
          <a:ln w="0">
            <a:noFill/>
            <a:prstDash val="solid"/>
            <a:round/>
            <a:headEnd/>
            <a:tailEnd/>
          </a:ln>
        </xdr:spPr>
      </xdr:sp>
      <xdr:sp macro="" textlink="">
        <xdr:nvSpPr>
          <xdr:cNvPr id="162" name="Freeform 41">
            <a:extLst>
              <a:ext uri="{FF2B5EF4-FFF2-40B4-BE49-F238E27FC236}">
                <a16:creationId xmlns:a16="http://schemas.microsoft.com/office/drawing/2014/main" id="{00000000-0008-0000-0000-0000A2000000}"/>
              </a:ext>
            </a:extLst>
          </xdr:cNvPr>
          <xdr:cNvSpPr>
            <a:spLocks/>
          </xdr:cNvSpPr>
        </xdr:nvSpPr>
        <xdr:spPr bwMode="auto">
          <a:xfrm>
            <a:off x="1043" y="37"/>
            <a:ext cx="178" cy="13"/>
          </a:xfrm>
          <a:custGeom>
            <a:avLst/>
            <a:gdLst>
              <a:gd name="T0" fmla="*/ 1122 w 2318"/>
              <a:gd name="T1" fmla="*/ 4 h 160"/>
              <a:gd name="T2" fmla="*/ 1203 w 2318"/>
              <a:gd name="T3" fmla="*/ 18 h 160"/>
              <a:gd name="T4" fmla="*/ 1257 w 2318"/>
              <a:gd name="T5" fmla="*/ 15 h 160"/>
              <a:gd name="T6" fmla="*/ 1347 w 2318"/>
              <a:gd name="T7" fmla="*/ 15 h 160"/>
              <a:gd name="T8" fmla="*/ 1488 w 2318"/>
              <a:gd name="T9" fmla="*/ 38 h 160"/>
              <a:gd name="T10" fmla="*/ 1616 w 2318"/>
              <a:gd name="T11" fmla="*/ 47 h 160"/>
              <a:gd name="T12" fmla="*/ 1750 w 2318"/>
              <a:gd name="T13" fmla="*/ 55 h 160"/>
              <a:gd name="T14" fmla="*/ 1880 w 2318"/>
              <a:gd name="T15" fmla="*/ 57 h 160"/>
              <a:gd name="T16" fmla="*/ 2003 w 2318"/>
              <a:gd name="T17" fmla="*/ 63 h 160"/>
              <a:gd name="T18" fmla="*/ 2117 w 2318"/>
              <a:gd name="T19" fmla="*/ 68 h 160"/>
              <a:gd name="T20" fmla="*/ 2179 w 2318"/>
              <a:gd name="T21" fmla="*/ 71 h 160"/>
              <a:gd name="T22" fmla="*/ 2244 w 2318"/>
              <a:gd name="T23" fmla="*/ 69 h 160"/>
              <a:gd name="T24" fmla="*/ 2285 w 2318"/>
              <a:gd name="T25" fmla="*/ 55 h 160"/>
              <a:gd name="T26" fmla="*/ 2304 w 2318"/>
              <a:gd name="T27" fmla="*/ 55 h 160"/>
              <a:gd name="T28" fmla="*/ 2318 w 2318"/>
              <a:gd name="T29" fmla="*/ 62 h 160"/>
              <a:gd name="T30" fmla="*/ 2309 w 2318"/>
              <a:gd name="T31" fmla="*/ 66 h 160"/>
              <a:gd name="T32" fmla="*/ 2282 w 2318"/>
              <a:gd name="T33" fmla="*/ 67 h 160"/>
              <a:gd name="T34" fmla="*/ 2254 w 2318"/>
              <a:gd name="T35" fmla="*/ 78 h 160"/>
              <a:gd name="T36" fmla="*/ 2173 w 2318"/>
              <a:gd name="T37" fmla="*/ 83 h 160"/>
              <a:gd name="T38" fmla="*/ 2100 w 2318"/>
              <a:gd name="T39" fmla="*/ 81 h 160"/>
              <a:gd name="T40" fmla="*/ 1961 w 2318"/>
              <a:gd name="T41" fmla="*/ 71 h 160"/>
              <a:gd name="T42" fmla="*/ 1837 w 2318"/>
              <a:gd name="T43" fmla="*/ 74 h 160"/>
              <a:gd name="T44" fmla="*/ 1702 w 2318"/>
              <a:gd name="T45" fmla="*/ 63 h 160"/>
              <a:gd name="T46" fmla="*/ 1573 w 2318"/>
              <a:gd name="T47" fmla="*/ 61 h 160"/>
              <a:gd name="T48" fmla="*/ 1442 w 2318"/>
              <a:gd name="T49" fmla="*/ 42 h 160"/>
              <a:gd name="T50" fmla="*/ 1298 w 2318"/>
              <a:gd name="T51" fmla="*/ 23 h 160"/>
              <a:gd name="T52" fmla="*/ 1244 w 2318"/>
              <a:gd name="T53" fmla="*/ 30 h 160"/>
              <a:gd name="T54" fmla="*/ 1175 w 2318"/>
              <a:gd name="T55" fmla="*/ 27 h 160"/>
              <a:gd name="T56" fmla="*/ 1093 w 2318"/>
              <a:gd name="T57" fmla="*/ 13 h 160"/>
              <a:gd name="T58" fmla="*/ 917 w 2318"/>
              <a:gd name="T59" fmla="*/ 25 h 160"/>
              <a:gd name="T60" fmla="*/ 745 w 2318"/>
              <a:gd name="T61" fmla="*/ 36 h 160"/>
              <a:gd name="T62" fmla="*/ 588 w 2318"/>
              <a:gd name="T63" fmla="*/ 38 h 160"/>
              <a:gd name="T64" fmla="*/ 408 w 2318"/>
              <a:gd name="T65" fmla="*/ 51 h 160"/>
              <a:gd name="T66" fmla="*/ 256 w 2318"/>
              <a:gd name="T67" fmla="*/ 79 h 160"/>
              <a:gd name="T68" fmla="*/ 175 w 2318"/>
              <a:gd name="T69" fmla="*/ 100 h 160"/>
              <a:gd name="T70" fmla="*/ 91 w 2318"/>
              <a:gd name="T71" fmla="*/ 125 h 160"/>
              <a:gd name="T72" fmla="*/ 30 w 2318"/>
              <a:gd name="T73" fmla="*/ 148 h 160"/>
              <a:gd name="T74" fmla="*/ 13 w 2318"/>
              <a:gd name="T75" fmla="*/ 157 h 160"/>
              <a:gd name="T76" fmla="*/ 0 w 2318"/>
              <a:gd name="T77" fmla="*/ 158 h 160"/>
              <a:gd name="T78" fmla="*/ 7 w 2318"/>
              <a:gd name="T79" fmla="*/ 145 h 160"/>
              <a:gd name="T80" fmla="*/ 56 w 2318"/>
              <a:gd name="T81" fmla="*/ 123 h 160"/>
              <a:gd name="T82" fmla="*/ 130 w 2318"/>
              <a:gd name="T83" fmla="*/ 99 h 160"/>
              <a:gd name="T84" fmla="*/ 207 w 2318"/>
              <a:gd name="T85" fmla="*/ 78 h 160"/>
              <a:gd name="T86" fmla="*/ 263 w 2318"/>
              <a:gd name="T87" fmla="*/ 64 h 160"/>
              <a:gd name="T88" fmla="*/ 341 w 2318"/>
              <a:gd name="T89" fmla="*/ 48 h 160"/>
              <a:gd name="T90" fmla="*/ 532 w 2318"/>
              <a:gd name="T91" fmla="*/ 27 h 160"/>
              <a:gd name="T92" fmla="*/ 687 w 2318"/>
              <a:gd name="T93" fmla="*/ 24 h 160"/>
              <a:gd name="T94" fmla="*/ 862 w 2318"/>
              <a:gd name="T95" fmla="*/ 17 h 160"/>
              <a:gd name="T96" fmla="*/ 1064 w 2318"/>
              <a:gd name="T97" fmla="*/ 0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8" h="160">
                <a:moveTo>
                  <a:pt x="1064" y="0"/>
                </a:moveTo>
                <a:lnTo>
                  <a:pt x="1093" y="1"/>
                </a:lnTo>
                <a:lnTo>
                  <a:pt x="1122" y="4"/>
                </a:lnTo>
                <a:lnTo>
                  <a:pt x="1150" y="9"/>
                </a:lnTo>
                <a:lnTo>
                  <a:pt x="1177" y="15"/>
                </a:lnTo>
                <a:lnTo>
                  <a:pt x="1203" y="18"/>
                </a:lnTo>
                <a:lnTo>
                  <a:pt x="1229" y="18"/>
                </a:lnTo>
                <a:lnTo>
                  <a:pt x="1243" y="17"/>
                </a:lnTo>
                <a:lnTo>
                  <a:pt x="1257" y="15"/>
                </a:lnTo>
                <a:lnTo>
                  <a:pt x="1276" y="11"/>
                </a:lnTo>
                <a:lnTo>
                  <a:pt x="1298" y="10"/>
                </a:lnTo>
                <a:lnTo>
                  <a:pt x="1347" y="15"/>
                </a:lnTo>
                <a:lnTo>
                  <a:pt x="1395" y="21"/>
                </a:lnTo>
                <a:lnTo>
                  <a:pt x="1444" y="30"/>
                </a:lnTo>
                <a:lnTo>
                  <a:pt x="1488" y="38"/>
                </a:lnTo>
                <a:lnTo>
                  <a:pt x="1532" y="45"/>
                </a:lnTo>
                <a:lnTo>
                  <a:pt x="1574" y="47"/>
                </a:lnTo>
                <a:lnTo>
                  <a:pt x="1616" y="47"/>
                </a:lnTo>
                <a:lnTo>
                  <a:pt x="1660" y="47"/>
                </a:lnTo>
                <a:lnTo>
                  <a:pt x="1704" y="50"/>
                </a:lnTo>
                <a:lnTo>
                  <a:pt x="1750" y="55"/>
                </a:lnTo>
                <a:lnTo>
                  <a:pt x="1794" y="59"/>
                </a:lnTo>
                <a:lnTo>
                  <a:pt x="1837" y="61"/>
                </a:lnTo>
                <a:lnTo>
                  <a:pt x="1880" y="57"/>
                </a:lnTo>
                <a:lnTo>
                  <a:pt x="1921" y="56"/>
                </a:lnTo>
                <a:lnTo>
                  <a:pt x="1962" y="59"/>
                </a:lnTo>
                <a:lnTo>
                  <a:pt x="2003" y="63"/>
                </a:lnTo>
                <a:lnTo>
                  <a:pt x="2050" y="67"/>
                </a:lnTo>
                <a:lnTo>
                  <a:pt x="2099" y="68"/>
                </a:lnTo>
                <a:lnTo>
                  <a:pt x="2117" y="68"/>
                </a:lnTo>
                <a:lnTo>
                  <a:pt x="2138" y="69"/>
                </a:lnTo>
                <a:lnTo>
                  <a:pt x="2158" y="70"/>
                </a:lnTo>
                <a:lnTo>
                  <a:pt x="2179" y="71"/>
                </a:lnTo>
                <a:lnTo>
                  <a:pt x="2201" y="72"/>
                </a:lnTo>
                <a:lnTo>
                  <a:pt x="2223" y="71"/>
                </a:lnTo>
                <a:lnTo>
                  <a:pt x="2244" y="69"/>
                </a:lnTo>
                <a:lnTo>
                  <a:pt x="2264" y="63"/>
                </a:lnTo>
                <a:lnTo>
                  <a:pt x="2282" y="54"/>
                </a:lnTo>
                <a:lnTo>
                  <a:pt x="2285" y="55"/>
                </a:lnTo>
                <a:lnTo>
                  <a:pt x="2290" y="55"/>
                </a:lnTo>
                <a:lnTo>
                  <a:pt x="2297" y="55"/>
                </a:lnTo>
                <a:lnTo>
                  <a:pt x="2304" y="55"/>
                </a:lnTo>
                <a:lnTo>
                  <a:pt x="2311" y="56"/>
                </a:lnTo>
                <a:lnTo>
                  <a:pt x="2315" y="59"/>
                </a:lnTo>
                <a:lnTo>
                  <a:pt x="2318" y="62"/>
                </a:lnTo>
                <a:lnTo>
                  <a:pt x="2317" y="67"/>
                </a:lnTo>
                <a:lnTo>
                  <a:pt x="2315" y="66"/>
                </a:lnTo>
                <a:lnTo>
                  <a:pt x="2309" y="66"/>
                </a:lnTo>
                <a:lnTo>
                  <a:pt x="2299" y="66"/>
                </a:lnTo>
                <a:lnTo>
                  <a:pt x="2290" y="66"/>
                </a:lnTo>
                <a:lnTo>
                  <a:pt x="2282" y="67"/>
                </a:lnTo>
                <a:lnTo>
                  <a:pt x="2279" y="68"/>
                </a:lnTo>
                <a:lnTo>
                  <a:pt x="2266" y="74"/>
                </a:lnTo>
                <a:lnTo>
                  <a:pt x="2254" y="78"/>
                </a:lnTo>
                <a:lnTo>
                  <a:pt x="2241" y="81"/>
                </a:lnTo>
                <a:lnTo>
                  <a:pt x="2207" y="83"/>
                </a:lnTo>
                <a:lnTo>
                  <a:pt x="2173" y="83"/>
                </a:lnTo>
                <a:lnTo>
                  <a:pt x="2138" y="82"/>
                </a:lnTo>
                <a:lnTo>
                  <a:pt x="2117" y="81"/>
                </a:lnTo>
                <a:lnTo>
                  <a:pt x="2100" y="81"/>
                </a:lnTo>
                <a:lnTo>
                  <a:pt x="2050" y="80"/>
                </a:lnTo>
                <a:lnTo>
                  <a:pt x="2002" y="76"/>
                </a:lnTo>
                <a:lnTo>
                  <a:pt x="1961" y="71"/>
                </a:lnTo>
                <a:lnTo>
                  <a:pt x="1922" y="69"/>
                </a:lnTo>
                <a:lnTo>
                  <a:pt x="1881" y="70"/>
                </a:lnTo>
                <a:lnTo>
                  <a:pt x="1837" y="74"/>
                </a:lnTo>
                <a:lnTo>
                  <a:pt x="1794" y="72"/>
                </a:lnTo>
                <a:lnTo>
                  <a:pt x="1749" y="68"/>
                </a:lnTo>
                <a:lnTo>
                  <a:pt x="1702" y="63"/>
                </a:lnTo>
                <a:lnTo>
                  <a:pt x="1659" y="60"/>
                </a:lnTo>
                <a:lnTo>
                  <a:pt x="1616" y="60"/>
                </a:lnTo>
                <a:lnTo>
                  <a:pt x="1573" y="61"/>
                </a:lnTo>
                <a:lnTo>
                  <a:pt x="1529" y="57"/>
                </a:lnTo>
                <a:lnTo>
                  <a:pt x="1485" y="51"/>
                </a:lnTo>
                <a:lnTo>
                  <a:pt x="1442" y="42"/>
                </a:lnTo>
                <a:lnTo>
                  <a:pt x="1393" y="34"/>
                </a:lnTo>
                <a:lnTo>
                  <a:pt x="1345" y="27"/>
                </a:lnTo>
                <a:lnTo>
                  <a:pt x="1298" y="23"/>
                </a:lnTo>
                <a:lnTo>
                  <a:pt x="1279" y="24"/>
                </a:lnTo>
                <a:lnTo>
                  <a:pt x="1259" y="27"/>
                </a:lnTo>
                <a:lnTo>
                  <a:pt x="1244" y="30"/>
                </a:lnTo>
                <a:lnTo>
                  <a:pt x="1229" y="31"/>
                </a:lnTo>
                <a:lnTo>
                  <a:pt x="1201" y="31"/>
                </a:lnTo>
                <a:lnTo>
                  <a:pt x="1175" y="27"/>
                </a:lnTo>
                <a:lnTo>
                  <a:pt x="1147" y="22"/>
                </a:lnTo>
                <a:lnTo>
                  <a:pt x="1120" y="17"/>
                </a:lnTo>
                <a:lnTo>
                  <a:pt x="1093" y="13"/>
                </a:lnTo>
                <a:lnTo>
                  <a:pt x="1065" y="12"/>
                </a:lnTo>
                <a:lnTo>
                  <a:pt x="991" y="18"/>
                </a:lnTo>
                <a:lnTo>
                  <a:pt x="917" y="25"/>
                </a:lnTo>
                <a:lnTo>
                  <a:pt x="863" y="30"/>
                </a:lnTo>
                <a:lnTo>
                  <a:pt x="803" y="34"/>
                </a:lnTo>
                <a:lnTo>
                  <a:pt x="745" y="36"/>
                </a:lnTo>
                <a:lnTo>
                  <a:pt x="687" y="37"/>
                </a:lnTo>
                <a:lnTo>
                  <a:pt x="639" y="37"/>
                </a:lnTo>
                <a:lnTo>
                  <a:pt x="588" y="38"/>
                </a:lnTo>
                <a:lnTo>
                  <a:pt x="533" y="40"/>
                </a:lnTo>
                <a:lnTo>
                  <a:pt x="472" y="45"/>
                </a:lnTo>
                <a:lnTo>
                  <a:pt x="408" y="51"/>
                </a:lnTo>
                <a:lnTo>
                  <a:pt x="344" y="61"/>
                </a:lnTo>
                <a:lnTo>
                  <a:pt x="280" y="74"/>
                </a:lnTo>
                <a:lnTo>
                  <a:pt x="256" y="79"/>
                </a:lnTo>
                <a:lnTo>
                  <a:pt x="230" y="85"/>
                </a:lnTo>
                <a:lnTo>
                  <a:pt x="203" y="93"/>
                </a:lnTo>
                <a:lnTo>
                  <a:pt x="175" y="100"/>
                </a:lnTo>
                <a:lnTo>
                  <a:pt x="146" y="109"/>
                </a:lnTo>
                <a:lnTo>
                  <a:pt x="118" y="116"/>
                </a:lnTo>
                <a:lnTo>
                  <a:pt x="91" y="125"/>
                </a:lnTo>
                <a:lnTo>
                  <a:pt x="67" y="132"/>
                </a:lnTo>
                <a:lnTo>
                  <a:pt x="46" y="140"/>
                </a:lnTo>
                <a:lnTo>
                  <a:pt x="30" y="148"/>
                </a:lnTo>
                <a:lnTo>
                  <a:pt x="18" y="153"/>
                </a:lnTo>
                <a:lnTo>
                  <a:pt x="13" y="157"/>
                </a:lnTo>
                <a:lnTo>
                  <a:pt x="13" y="157"/>
                </a:lnTo>
                <a:lnTo>
                  <a:pt x="13" y="155"/>
                </a:lnTo>
                <a:lnTo>
                  <a:pt x="1" y="160"/>
                </a:lnTo>
                <a:lnTo>
                  <a:pt x="0" y="158"/>
                </a:lnTo>
                <a:lnTo>
                  <a:pt x="0" y="155"/>
                </a:lnTo>
                <a:lnTo>
                  <a:pt x="1" y="152"/>
                </a:lnTo>
                <a:lnTo>
                  <a:pt x="7" y="145"/>
                </a:lnTo>
                <a:lnTo>
                  <a:pt x="19" y="139"/>
                </a:lnTo>
                <a:lnTo>
                  <a:pt x="35" y="131"/>
                </a:lnTo>
                <a:lnTo>
                  <a:pt x="56" y="123"/>
                </a:lnTo>
                <a:lnTo>
                  <a:pt x="78" y="115"/>
                </a:lnTo>
                <a:lnTo>
                  <a:pt x="104" y="107"/>
                </a:lnTo>
                <a:lnTo>
                  <a:pt x="130" y="99"/>
                </a:lnTo>
                <a:lnTo>
                  <a:pt x="156" y="92"/>
                </a:lnTo>
                <a:lnTo>
                  <a:pt x="182" y="84"/>
                </a:lnTo>
                <a:lnTo>
                  <a:pt x="207" y="78"/>
                </a:lnTo>
                <a:lnTo>
                  <a:pt x="229" y="72"/>
                </a:lnTo>
                <a:lnTo>
                  <a:pt x="249" y="67"/>
                </a:lnTo>
                <a:lnTo>
                  <a:pt x="263" y="64"/>
                </a:lnTo>
                <a:lnTo>
                  <a:pt x="272" y="62"/>
                </a:lnTo>
                <a:lnTo>
                  <a:pt x="276" y="61"/>
                </a:lnTo>
                <a:lnTo>
                  <a:pt x="341" y="48"/>
                </a:lnTo>
                <a:lnTo>
                  <a:pt x="406" y="38"/>
                </a:lnTo>
                <a:lnTo>
                  <a:pt x="470" y="32"/>
                </a:lnTo>
                <a:lnTo>
                  <a:pt x="532" y="27"/>
                </a:lnTo>
                <a:lnTo>
                  <a:pt x="588" y="25"/>
                </a:lnTo>
                <a:lnTo>
                  <a:pt x="639" y="24"/>
                </a:lnTo>
                <a:lnTo>
                  <a:pt x="687" y="24"/>
                </a:lnTo>
                <a:lnTo>
                  <a:pt x="745" y="23"/>
                </a:lnTo>
                <a:lnTo>
                  <a:pt x="802" y="21"/>
                </a:lnTo>
                <a:lnTo>
                  <a:pt x="862" y="17"/>
                </a:lnTo>
                <a:lnTo>
                  <a:pt x="916" y="12"/>
                </a:lnTo>
                <a:lnTo>
                  <a:pt x="990" y="5"/>
                </a:lnTo>
                <a:lnTo>
                  <a:pt x="1064" y="0"/>
                </a:lnTo>
                <a:close/>
              </a:path>
            </a:pathLst>
          </a:custGeom>
          <a:grpFill/>
          <a:ln w="0">
            <a:noFill/>
            <a:prstDash val="solid"/>
            <a:round/>
            <a:headEnd/>
            <a:tailEnd/>
          </a:ln>
        </xdr:spPr>
      </xdr:sp>
      <xdr:sp macro="" textlink="">
        <xdr:nvSpPr>
          <xdr:cNvPr id="163" name="Freeform 42">
            <a:extLst>
              <a:ext uri="{FF2B5EF4-FFF2-40B4-BE49-F238E27FC236}">
                <a16:creationId xmlns:a16="http://schemas.microsoft.com/office/drawing/2014/main" id="{00000000-0008-0000-0000-0000A3000000}"/>
              </a:ext>
            </a:extLst>
          </xdr:cNvPr>
          <xdr:cNvSpPr>
            <a:spLocks/>
          </xdr:cNvSpPr>
        </xdr:nvSpPr>
        <xdr:spPr bwMode="auto">
          <a:xfrm>
            <a:off x="1249" y="41"/>
            <a:ext cx="20" cy="2"/>
          </a:xfrm>
          <a:custGeom>
            <a:avLst/>
            <a:gdLst>
              <a:gd name="T0" fmla="*/ 263 w 263"/>
              <a:gd name="T1" fmla="*/ 0 h 22"/>
              <a:gd name="T2" fmla="*/ 263 w 263"/>
              <a:gd name="T3" fmla="*/ 4 h 22"/>
              <a:gd name="T4" fmla="*/ 232 w 263"/>
              <a:gd name="T5" fmla="*/ 4 h 22"/>
              <a:gd name="T6" fmla="*/ 202 w 263"/>
              <a:gd name="T7" fmla="*/ 8 h 22"/>
              <a:gd name="T8" fmla="*/ 172 w 263"/>
              <a:gd name="T9" fmla="*/ 13 h 22"/>
              <a:gd name="T10" fmla="*/ 130 w 263"/>
              <a:gd name="T11" fmla="*/ 18 h 22"/>
              <a:gd name="T12" fmla="*/ 88 w 263"/>
              <a:gd name="T13" fmla="*/ 22 h 22"/>
              <a:gd name="T14" fmla="*/ 75 w 263"/>
              <a:gd name="T15" fmla="*/ 21 h 22"/>
              <a:gd name="T16" fmla="*/ 60 w 263"/>
              <a:gd name="T17" fmla="*/ 21 h 22"/>
              <a:gd name="T18" fmla="*/ 51 w 263"/>
              <a:gd name="T19" fmla="*/ 21 h 22"/>
              <a:gd name="T20" fmla="*/ 39 w 263"/>
              <a:gd name="T21" fmla="*/ 21 h 22"/>
              <a:gd name="T22" fmla="*/ 27 w 263"/>
              <a:gd name="T23" fmla="*/ 19 h 22"/>
              <a:gd name="T24" fmla="*/ 20 w 263"/>
              <a:gd name="T25" fmla="*/ 17 h 22"/>
              <a:gd name="T26" fmla="*/ 12 w 263"/>
              <a:gd name="T27" fmla="*/ 14 h 22"/>
              <a:gd name="T28" fmla="*/ 9 w 263"/>
              <a:gd name="T29" fmla="*/ 12 h 22"/>
              <a:gd name="T30" fmla="*/ 6 w 263"/>
              <a:gd name="T31" fmla="*/ 11 h 22"/>
              <a:gd name="T32" fmla="*/ 3 w 263"/>
              <a:gd name="T33" fmla="*/ 10 h 22"/>
              <a:gd name="T34" fmla="*/ 0 w 263"/>
              <a:gd name="T35" fmla="*/ 10 h 22"/>
              <a:gd name="T36" fmla="*/ 9 w 263"/>
              <a:gd name="T37" fmla="*/ 10 h 22"/>
              <a:gd name="T38" fmla="*/ 19 w 263"/>
              <a:gd name="T39" fmla="*/ 12 h 22"/>
              <a:gd name="T40" fmla="*/ 28 w 263"/>
              <a:gd name="T41" fmla="*/ 15 h 22"/>
              <a:gd name="T42" fmla="*/ 39 w 263"/>
              <a:gd name="T43" fmla="*/ 16 h 22"/>
              <a:gd name="T44" fmla="*/ 51 w 263"/>
              <a:gd name="T45" fmla="*/ 16 h 22"/>
              <a:gd name="T46" fmla="*/ 60 w 263"/>
              <a:gd name="T47" fmla="*/ 16 h 22"/>
              <a:gd name="T48" fmla="*/ 75 w 263"/>
              <a:gd name="T49" fmla="*/ 16 h 22"/>
              <a:gd name="T50" fmla="*/ 88 w 263"/>
              <a:gd name="T51" fmla="*/ 17 h 22"/>
              <a:gd name="T52" fmla="*/ 130 w 263"/>
              <a:gd name="T53" fmla="*/ 14 h 22"/>
              <a:gd name="T54" fmla="*/ 171 w 263"/>
              <a:gd name="T55" fmla="*/ 9 h 22"/>
              <a:gd name="T56" fmla="*/ 201 w 263"/>
              <a:gd name="T57" fmla="*/ 3 h 22"/>
              <a:gd name="T58" fmla="*/ 232 w 263"/>
              <a:gd name="T59" fmla="*/ 0 h 22"/>
              <a:gd name="T60" fmla="*/ 263 w 263"/>
              <a:gd name="T6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63" h="22">
                <a:moveTo>
                  <a:pt x="263" y="0"/>
                </a:moveTo>
                <a:lnTo>
                  <a:pt x="263" y="4"/>
                </a:lnTo>
                <a:lnTo>
                  <a:pt x="232" y="4"/>
                </a:lnTo>
                <a:lnTo>
                  <a:pt x="202" y="8"/>
                </a:lnTo>
                <a:lnTo>
                  <a:pt x="172" y="13"/>
                </a:lnTo>
                <a:lnTo>
                  <a:pt x="130" y="18"/>
                </a:lnTo>
                <a:lnTo>
                  <a:pt x="88" y="22"/>
                </a:lnTo>
                <a:lnTo>
                  <a:pt x="75" y="21"/>
                </a:lnTo>
                <a:lnTo>
                  <a:pt x="60" y="21"/>
                </a:lnTo>
                <a:lnTo>
                  <a:pt x="51" y="21"/>
                </a:lnTo>
                <a:lnTo>
                  <a:pt x="39" y="21"/>
                </a:lnTo>
                <a:lnTo>
                  <a:pt x="27" y="19"/>
                </a:lnTo>
                <a:lnTo>
                  <a:pt x="20" y="17"/>
                </a:lnTo>
                <a:lnTo>
                  <a:pt x="12" y="14"/>
                </a:lnTo>
                <a:lnTo>
                  <a:pt x="9" y="12"/>
                </a:lnTo>
                <a:lnTo>
                  <a:pt x="6" y="11"/>
                </a:lnTo>
                <a:lnTo>
                  <a:pt x="3" y="10"/>
                </a:lnTo>
                <a:lnTo>
                  <a:pt x="0" y="10"/>
                </a:lnTo>
                <a:lnTo>
                  <a:pt x="9" y="10"/>
                </a:lnTo>
                <a:lnTo>
                  <a:pt x="19" y="12"/>
                </a:lnTo>
                <a:lnTo>
                  <a:pt x="28" y="15"/>
                </a:lnTo>
                <a:lnTo>
                  <a:pt x="39" y="16"/>
                </a:lnTo>
                <a:lnTo>
                  <a:pt x="51" y="16"/>
                </a:lnTo>
                <a:lnTo>
                  <a:pt x="60" y="16"/>
                </a:lnTo>
                <a:lnTo>
                  <a:pt x="75" y="16"/>
                </a:lnTo>
                <a:lnTo>
                  <a:pt x="88" y="17"/>
                </a:lnTo>
                <a:lnTo>
                  <a:pt x="130" y="14"/>
                </a:lnTo>
                <a:lnTo>
                  <a:pt x="171" y="9"/>
                </a:lnTo>
                <a:lnTo>
                  <a:pt x="201" y="3"/>
                </a:lnTo>
                <a:lnTo>
                  <a:pt x="232" y="0"/>
                </a:lnTo>
                <a:lnTo>
                  <a:pt x="263" y="0"/>
                </a:lnTo>
                <a:close/>
              </a:path>
            </a:pathLst>
          </a:custGeom>
          <a:grpFill/>
          <a:ln w="0">
            <a:noFill/>
            <a:prstDash val="solid"/>
            <a:round/>
            <a:headEnd/>
            <a:tailEnd/>
          </a:ln>
        </xdr:spPr>
      </xdr:sp>
      <xdr:sp macro="" textlink="">
        <xdr:nvSpPr>
          <xdr:cNvPr id="164" name="Freeform 43">
            <a:extLst>
              <a:ext uri="{FF2B5EF4-FFF2-40B4-BE49-F238E27FC236}">
                <a16:creationId xmlns:a16="http://schemas.microsoft.com/office/drawing/2014/main" id="{00000000-0008-0000-0000-0000A4000000}"/>
              </a:ext>
            </a:extLst>
          </xdr:cNvPr>
          <xdr:cNvSpPr>
            <a:spLocks/>
          </xdr:cNvSpPr>
        </xdr:nvSpPr>
        <xdr:spPr bwMode="auto">
          <a:xfrm>
            <a:off x="1250" y="42"/>
            <a:ext cx="16" cy="3"/>
          </a:xfrm>
          <a:custGeom>
            <a:avLst/>
            <a:gdLst>
              <a:gd name="T0" fmla="*/ 8 w 201"/>
              <a:gd name="T1" fmla="*/ 0 h 30"/>
              <a:gd name="T2" fmla="*/ 17 w 201"/>
              <a:gd name="T3" fmla="*/ 2 h 30"/>
              <a:gd name="T4" fmla="*/ 25 w 201"/>
              <a:gd name="T5" fmla="*/ 5 h 30"/>
              <a:gd name="T6" fmla="*/ 32 w 201"/>
              <a:gd name="T7" fmla="*/ 9 h 30"/>
              <a:gd name="T8" fmla="*/ 37 w 201"/>
              <a:gd name="T9" fmla="*/ 11 h 30"/>
              <a:gd name="T10" fmla="*/ 42 w 201"/>
              <a:gd name="T11" fmla="*/ 12 h 30"/>
              <a:gd name="T12" fmla="*/ 61 w 201"/>
              <a:gd name="T13" fmla="*/ 12 h 30"/>
              <a:gd name="T14" fmla="*/ 78 w 201"/>
              <a:gd name="T15" fmla="*/ 10 h 30"/>
              <a:gd name="T16" fmla="*/ 96 w 201"/>
              <a:gd name="T17" fmla="*/ 5 h 30"/>
              <a:gd name="T18" fmla="*/ 114 w 201"/>
              <a:gd name="T19" fmla="*/ 4 h 30"/>
              <a:gd name="T20" fmla="*/ 131 w 201"/>
              <a:gd name="T21" fmla="*/ 5 h 30"/>
              <a:gd name="T22" fmla="*/ 150 w 201"/>
              <a:gd name="T23" fmla="*/ 10 h 30"/>
              <a:gd name="T24" fmla="*/ 151 w 201"/>
              <a:gd name="T25" fmla="*/ 10 h 30"/>
              <a:gd name="T26" fmla="*/ 152 w 201"/>
              <a:gd name="T27" fmla="*/ 10 h 30"/>
              <a:gd name="T28" fmla="*/ 155 w 201"/>
              <a:gd name="T29" fmla="*/ 11 h 30"/>
              <a:gd name="T30" fmla="*/ 157 w 201"/>
              <a:gd name="T31" fmla="*/ 12 h 30"/>
              <a:gd name="T32" fmla="*/ 160 w 201"/>
              <a:gd name="T33" fmla="*/ 13 h 30"/>
              <a:gd name="T34" fmla="*/ 164 w 201"/>
              <a:gd name="T35" fmla="*/ 13 h 30"/>
              <a:gd name="T36" fmla="*/ 165 w 201"/>
              <a:gd name="T37" fmla="*/ 14 h 30"/>
              <a:gd name="T38" fmla="*/ 166 w 201"/>
              <a:gd name="T39" fmla="*/ 14 h 30"/>
              <a:gd name="T40" fmla="*/ 179 w 201"/>
              <a:gd name="T41" fmla="*/ 17 h 30"/>
              <a:gd name="T42" fmla="*/ 190 w 201"/>
              <a:gd name="T43" fmla="*/ 22 h 30"/>
              <a:gd name="T44" fmla="*/ 201 w 201"/>
              <a:gd name="T45" fmla="*/ 26 h 30"/>
              <a:gd name="T46" fmla="*/ 199 w 201"/>
              <a:gd name="T47" fmla="*/ 30 h 30"/>
              <a:gd name="T48" fmla="*/ 189 w 201"/>
              <a:gd name="T49" fmla="*/ 26 h 30"/>
              <a:gd name="T50" fmla="*/ 176 w 201"/>
              <a:gd name="T51" fmla="*/ 22 h 30"/>
              <a:gd name="T52" fmla="*/ 165 w 201"/>
              <a:gd name="T53" fmla="*/ 18 h 30"/>
              <a:gd name="T54" fmla="*/ 149 w 201"/>
              <a:gd name="T55" fmla="*/ 14 h 30"/>
              <a:gd name="T56" fmla="*/ 131 w 201"/>
              <a:gd name="T57" fmla="*/ 10 h 30"/>
              <a:gd name="T58" fmla="*/ 115 w 201"/>
              <a:gd name="T59" fmla="*/ 9 h 30"/>
              <a:gd name="T60" fmla="*/ 97 w 201"/>
              <a:gd name="T61" fmla="*/ 12 h 30"/>
              <a:gd name="T62" fmla="*/ 95 w 201"/>
              <a:gd name="T63" fmla="*/ 12 h 30"/>
              <a:gd name="T64" fmla="*/ 78 w 201"/>
              <a:gd name="T65" fmla="*/ 15 h 30"/>
              <a:gd name="T66" fmla="*/ 60 w 201"/>
              <a:gd name="T67" fmla="*/ 17 h 30"/>
              <a:gd name="T68" fmla="*/ 41 w 201"/>
              <a:gd name="T69" fmla="*/ 16 h 30"/>
              <a:gd name="T70" fmla="*/ 33 w 201"/>
              <a:gd name="T71" fmla="*/ 14 h 30"/>
              <a:gd name="T72" fmla="*/ 24 w 201"/>
              <a:gd name="T73" fmla="*/ 10 h 30"/>
              <a:gd name="T74" fmla="*/ 11 w 201"/>
              <a:gd name="T75" fmla="*/ 5 h 30"/>
              <a:gd name="T76" fmla="*/ 1 w 201"/>
              <a:gd name="T77" fmla="*/ 4 h 30"/>
              <a:gd name="T78" fmla="*/ 0 w 201"/>
              <a:gd name="T79" fmla="*/ 0 h 30"/>
              <a:gd name="T80" fmla="*/ 8 w 201"/>
              <a:gd name="T81"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01" h="30">
                <a:moveTo>
                  <a:pt x="8" y="0"/>
                </a:moveTo>
                <a:lnTo>
                  <a:pt x="17" y="2"/>
                </a:lnTo>
                <a:lnTo>
                  <a:pt x="25" y="5"/>
                </a:lnTo>
                <a:lnTo>
                  <a:pt x="32" y="9"/>
                </a:lnTo>
                <a:lnTo>
                  <a:pt x="37" y="11"/>
                </a:lnTo>
                <a:lnTo>
                  <a:pt x="42" y="12"/>
                </a:lnTo>
                <a:lnTo>
                  <a:pt x="61" y="12"/>
                </a:lnTo>
                <a:lnTo>
                  <a:pt x="78" y="10"/>
                </a:lnTo>
                <a:lnTo>
                  <a:pt x="96" y="5"/>
                </a:lnTo>
                <a:lnTo>
                  <a:pt x="114" y="4"/>
                </a:lnTo>
                <a:lnTo>
                  <a:pt x="131" y="5"/>
                </a:lnTo>
                <a:lnTo>
                  <a:pt x="150" y="10"/>
                </a:lnTo>
                <a:lnTo>
                  <a:pt x="151" y="10"/>
                </a:lnTo>
                <a:lnTo>
                  <a:pt x="152" y="10"/>
                </a:lnTo>
                <a:lnTo>
                  <a:pt x="155" y="11"/>
                </a:lnTo>
                <a:lnTo>
                  <a:pt x="157" y="12"/>
                </a:lnTo>
                <a:lnTo>
                  <a:pt x="160" y="13"/>
                </a:lnTo>
                <a:lnTo>
                  <a:pt x="164" y="13"/>
                </a:lnTo>
                <a:lnTo>
                  <a:pt x="165" y="14"/>
                </a:lnTo>
                <a:lnTo>
                  <a:pt x="166" y="14"/>
                </a:lnTo>
                <a:lnTo>
                  <a:pt x="179" y="17"/>
                </a:lnTo>
                <a:lnTo>
                  <a:pt x="190" y="22"/>
                </a:lnTo>
                <a:lnTo>
                  <a:pt x="201" y="26"/>
                </a:lnTo>
                <a:lnTo>
                  <a:pt x="199" y="30"/>
                </a:lnTo>
                <a:lnTo>
                  <a:pt x="189" y="26"/>
                </a:lnTo>
                <a:lnTo>
                  <a:pt x="176" y="22"/>
                </a:lnTo>
                <a:lnTo>
                  <a:pt x="165" y="18"/>
                </a:lnTo>
                <a:lnTo>
                  <a:pt x="149" y="14"/>
                </a:lnTo>
                <a:lnTo>
                  <a:pt x="131" y="10"/>
                </a:lnTo>
                <a:lnTo>
                  <a:pt x="115" y="9"/>
                </a:lnTo>
                <a:lnTo>
                  <a:pt x="97" y="12"/>
                </a:lnTo>
                <a:lnTo>
                  <a:pt x="95" y="12"/>
                </a:lnTo>
                <a:lnTo>
                  <a:pt x="78" y="15"/>
                </a:lnTo>
                <a:lnTo>
                  <a:pt x="60" y="17"/>
                </a:lnTo>
                <a:lnTo>
                  <a:pt x="41" y="16"/>
                </a:lnTo>
                <a:lnTo>
                  <a:pt x="33" y="14"/>
                </a:lnTo>
                <a:lnTo>
                  <a:pt x="24" y="10"/>
                </a:lnTo>
                <a:lnTo>
                  <a:pt x="11" y="5"/>
                </a:lnTo>
                <a:lnTo>
                  <a:pt x="1" y="4"/>
                </a:lnTo>
                <a:lnTo>
                  <a:pt x="0" y="0"/>
                </a:lnTo>
                <a:lnTo>
                  <a:pt x="8" y="0"/>
                </a:lnTo>
                <a:close/>
              </a:path>
            </a:pathLst>
          </a:custGeom>
          <a:grpFill/>
          <a:ln w="0">
            <a:noFill/>
            <a:prstDash val="solid"/>
            <a:round/>
            <a:headEnd/>
            <a:tailEnd/>
          </a:ln>
        </xdr:spPr>
      </xdr:sp>
      <xdr:sp macro="" textlink="">
        <xdr:nvSpPr>
          <xdr:cNvPr id="165" name="Freeform 44">
            <a:extLst>
              <a:ext uri="{FF2B5EF4-FFF2-40B4-BE49-F238E27FC236}">
                <a16:creationId xmlns:a16="http://schemas.microsoft.com/office/drawing/2014/main" id="{00000000-0008-0000-0000-0000A5000000}"/>
              </a:ext>
            </a:extLst>
          </xdr:cNvPr>
          <xdr:cNvSpPr>
            <a:spLocks/>
          </xdr:cNvSpPr>
        </xdr:nvSpPr>
        <xdr:spPr bwMode="auto">
          <a:xfrm>
            <a:off x="1271" y="42"/>
            <a:ext cx="6" cy="1"/>
          </a:xfrm>
          <a:custGeom>
            <a:avLst/>
            <a:gdLst>
              <a:gd name="T0" fmla="*/ 22 w 73"/>
              <a:gd name="T1" fmla="*/ 0 h 14"/>
              <a:gd name="T2" fmla="*/ 36 w 73"/>
              <a:gd name="T3" fmla="*/ 1 h 14"/>
              <a:gd name="T4" fmla="*/ 50 w 73"/>
              <a:gd name="T5" fmla="*/ 3 h 14"/>
              <a:gd name="T6" fmla="*/ 62 w 73"/>
              <a:gd name="T7" fmla="*/ 6 h 14"/>
              <a:gd name="T8" fmla="*/ 73 w 73"/>
              <a:gd name="T9" fmla="*/ 9 h 14"/>
              <a:gd name="T10" fmla="*/ 71 w 73"/>
              <a:gd name="T11" fmla="*/ 14 h 14"/>
              <a:gd name="T12" fmla="*/ 71 w 73"/>
              <a:gd name="T13" fmla="*/ 14 h 14"/>
              <a:gd name="T14" fmla="*/ 66 w 73"/>
              <a:gd name="T15" fmla="*/ 13 h 14"/>
              <a:gd name="T16" fmla="*/ 59 w 73"/>
              <a:gd name="T17" fmla="*/ 10 h 14"/>
              <a:gd name="T18" fmla="*/ 48 w 73"/>
              <a:gd name="T19" fmla="*/ 8 h 14"/>
              <a:gd name="T20" fmla="*/ 35 w 73"/>
              <a:gd name="T21" fmla="*/ 5 h 14"/>
              <a:gd name="T22" fmla="*/ 24 w 73"/>
              <a:gd name="T23" fmla="*/ 4 h 14"/>
              <a:gd name="T24" fmla="*/ 12 w 73"/>
              <a:gd name="T25" fmla="*/ 4 h 14"/>
              <a:gd name="T26" fmla="*/ 2 w 73"/>
              <a:gd name="T27" fmla="*/ 6 h 14"/>
              <a:gd name="T28" fmla="*/ 0 w 73"/>
              <a:gd name="T29" fmla="*/ 3 h 14"/>
              <a:gd name="T30" fmla="*/ 10 w 73"/>
              <a:gd name="T31" fmla="*/ 1 h 14"/>
              <a:gd name="T32" fmla="*/ 22 w 7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73" h="14">
                <a:moveTo>
                  <a:pt x="22" y="0"/>
                </a:moveTo>
                <a:lnTo>
                  <a:pt x="36" y="1"/>
                </a:lnTo>
                <a:lnTo>
                  <a:pt x="50" y="3"/>
                </a:lnTo>
                <a:lnTo>
                  <a:pt x="62" y="6"/>
                </a:lnTo>
                <a:lnTo>
                  <a:pt x="73" y="9"/>
                </a:lnTo>
                <a:lnTo>
                  <a:pt x="71" y="14"/>
                </a:lnTo>
                <a:lnTo>
                  <a:pt x="71" y="14"/>
                </a:lnTo>
                <a:lnTo>
                  <a:pt x="66" y="13"/>
                </a:lnTo>
                <a:lnTo>
                  <a:pt x="59" y="10"/>
                </a:lnTo>
                <a:lnTo>
                  <a:pt x="48" y="8"/>
                </a:lnTo>
                <a:lnTo>
                  <a:pt x="35" y="5"/>
                </a:lnTo>
                <a:lnTo>
                  <a:pt x="24" y="4"/>
                </a:lnTo>
                <a:lnTo>
                  <a:pt x="12" y="4"/>
                </a:lnTo>
                <a:lnTo>
                  <a:pt x="2" y="6"/>
                </a:lnTo>
                <a:lnTo>
                  <a:pt x="0" y="3"/>
                </a:lnTo>
                <a:lnTo>
                  <a:pt x="10" y="1"/>
                </a:lnTo>
                <a:lnTo>
                  <a:pt x="22" y="0"/>
                </a:lnTo>
                <a:close/>
              </a:path>
            </a:pathLst>
          </a:custGeom>
          <a:grpFill/>
          <a:ln w="0">
            <a:noFill/>
            <a:prstDash val="solid"/>
            <a:round/>
            <a:headEnd/>
            <a:tailEnd/>
          </a:ln>
        </xdr:spPr>
      </xdr:sp>
      <xdr:sp macro="" textlink="">
        <xdr:nvSpPr>
          <xdr:cNvPr id="166" name="Freeform 45">
            <a:extLst>
              <a:ext uri="{FF2B5EF4-FFF2-40B4-BE49-F238E27FC236}">
                <a16:creationId xmlns:a16="http://schemas.microsoft.com/office/drawing/2014/main" id="{00000000-0008-0000-0000-0000A6000000}"/>
              </a:ext>
            </a:extLst>
          </xdr:cNvPr>
          <xdr:cNvSpPr>
            <a:spLocks/>
          </xdr:cNvSpPr>
        </xdr:nvSpPr>
        <xdr:spPr bwMode="auto">
          <a:xfrm>
            <a:off x="1275" y="41"/>
            <a:ext cx="10" cy="3"/>
          </a:xfrm>
          <a:custGeom>
            <a:avLst/>
            <a:gdLst>
              <a:gd name="T0" fmla="*/ 67 w 129"/>
              <a:gd name="T1" fmla="*/ 0 h 34"/>
              <a:gd name="T2" fmla="*/ 69 w 129"/>
              <a:gd name="T3" fmla="*/ 4 h 34"/>
              <a:gd name="T4" fmla="*/ 57 w 129"/>
              <a:gd name="T5" fmla="*/ 8 h 34"/>
              <a:gd name="T6" fmla="*/ 46 w 129"/>
              <a:gd name="T7" fmla="*/ 11 h 34"/>
              <a:gd name="T8" fmla="*/ 38 w 129"/>
              <a:gd name="T9" fmla="*/ 16 h 34"/>
              <a:gd name="T10" fmla="*/ 44 w 129"/>
              <a:gd name="T11" fmla="*/ 15 h 34"/>
              <a:gd name="T12" fmla="*/ 49 w 129"/>
              <a:gd name="T13" fmla="*/ 15 h 34"/>
              <a:gd name="T14" fmla="*/ 53 w 129"/>
              <a:gd name="T15" fmla="*/ 15 h 34"/>
              <a:gd name="T16" fmla="*/ 57 w 129"/>
              <a:gd name="T17" fmla="*/ 15 h 34"/>
              <a:gd name="T18" fmla="*/ 62 w 129"/>
              <a:gd name="T19" fmla="*/ 16 h 34"/>
              <a:gd name="T20" fmla="*/ 68 w 129"/>
              <a:gd name="T21" fmla="*/ 19 h 34"/>
              <a:gd name="T22" fmla="*/ 73 w 129"/>
              <a:gd name="T23" fmla="*/ 21 h 34"/>
              <a:gd name="T24" fmla="*/ 77 w 129"/>
              <a:gd name="T25" fmla="*/ 25 h 34"/>
              <a:gd name="T26" fmla="*/ 83 w 129"/>
              <a:gd name="T27" fmla="*/ 27 h 34"/>
              <a:gd name="T28" fmla="*/ 101 w 129"/>
              <a:gd name="T29" fmla="*/ 30 h 34"/>
              <a:gd name="T30" fmla="*/ 115 w 129"/>
              <a:gd name="T31" fmla="*/ 29 h 34"/>
              <a:gd name="T32" fmla="*/ 128 w 129"/>
              <a:gd name="T33" fmla="*/ 27 h 34"/>
              <a:gd name="T34" fmla="*/ 129 w 129"/>
              <a:gd name="T35" fmla="*/ 31 h 34"/>
              <a:gd name="T36" fmla="*/ 113 w 129"/>
              <a:gd name="T37" fmla="*/ 34 h 34"/>
              <a:gd name="T38" fmla="*/ 98 w 129"/>
              <a:gd name="T39" fmla="*/ 34 h 34"/>
              <a:gd name="T40" fmla="*/ 81 w 129"/>
              <a:gd name="T41" fmla="*/ 31 h 34"/>
              <a:gd name="T42" fmla="*/ 75 w 129"/>
              <a:gd name="T43" fmla="*/ 29 h 34"/>
              <a:gd name="T44" fmla="*/ 70 w 129"/>
              <a:gd name="T45" fmla="*/ 26 h 34"/>
              <a:gd name="T46" fmla="*/ 66 w 129"/>
              <a:gd name="T47" fmla="*/ 23 h 34"/>
              <a:gd name="T48" fmla="*/ 61 w 129"/>
              <a:gd name="T49" fmla="*/ 20 h 34"/>
              <a:gd name="T50" fmla="*/ 56 w 129"/>
              <a:gd name="T51" fmla="*/ 19 h 34"/>
              <a:gd name="T52" fmla="*/ 51 w 129"/>
              <a:gd name="T53" fmla="*/ 19 h 34"/>
              <a:gd name="T54" fmla="*/ 45 w 129"/>
              <a:gd name="T55" fmla="*/ 19 h 34"/>
              <a:gd name="T56" fmla="*/ 39 w 129"/>
              <a:gd name="T57" fmla="*/ 20 h 34"/>
              <a:gd name="T58" fmla="*/ 30 w 129"/>
              <a:gd name="T59" fmla="*/ 20 h 34"/>
              <a:gd name="T60" fmla="*/ 21 w 129"/>
              <a:gd name="T61" fmla="*/ 21 h 34"/>
              <a:gd name="T62" fmla="*/ 12 w 129"/>
              <a:gd name="T63" fmla="*/ 20 h 34"/>
              <a:gd name="T64" fmla="*/ 5 w 129"/>
              <a:gd name="T65" fmla="*/ 18 h 34"/>
              <a:gd name="T66" fmla="*/ 0 w 129"/>
              <a:gd name="T67" fmla="*/ 15 h 34"/>
              <a:gd name="T68" fmla="*/ 20 w 129"/>
              <a:gd name="T69" fmla="*/ 13 h 34"/>
              <a:gd name="T70" fmla="*/ 38 w 129"/>
              <a:gd name="T71" fmla="*/ 9 h 34"/>
              <a:gd name="T72" fmla="*/ 56 w 129"/>
              <a:gd name="T73" fmla="*/ 3 h 34"/>
              <a:gd name="T74" fmla="*/ 67 w 129"/>
              <a:gd name="T7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29" h="34">
                <a:moveTo>
                  <a:pt x="67" y="0"/>
                </a:moveTo>
                <a:lnTo>
                  <a:pt x="69" y="4"/>
                </a:lnTo>
                <a:lnTo>
                  <a:pt x="57" y="8"/>
                </a:lnTo>
                <a:lnTo>
                  <a:pt x="46" y="11"/>
                </a:lnTo>
                <a:lnTo>
                  <a:pt x="38" y="16"/>
                </a:lnTo>
                <a:lnTo>
                  <a:pt x="44" y="15"/>
                </a:lnTo>
                <a:lnTo>
                  <a:pt x="49" y="15"/>
                </a:lnTo>
                <a:lnTo>
                  <a:pt x="53" y="15"/>
                </a:lnTo>
                <a:lnTo>
                  <a:pt x="57" y="15"/>
                </a:lnTo>
                <a:lnTo>
                  <a:pt x="62" y="16"/>
                </a:lnTo>
                <a:lnTo>
                  <a:pt x="68" y="19"/>
                </a:lnTo>
                <a:lnTo>
                  <a:pt x="73" y="21"/>
                </a:lnTo>
                <a:lnTo>
                  <a:pt x="77" y="25"/>
                </a:lnTo>
                <a:lnTo>
                  <a:pt x="83" y="27"/>
                </a:lnTo>
                <a:lnTo>
                  <a:pt x="101" y="30"/>
                </a:lnTo>
                <a:lnTo>
                  <a:pt x="115" y="29"/>
                </a:lnTo>
                <a:lnTo>
                  <a:pt x="128" y="27"/>
                </a:lnTo>
                <a:lnTo>
                  <a:pt x="129" y="31"/>
                </a:lnTo>
                <a:lnTo>
                  <a:pt x="113" y="34"/>
                </a:lnTo>
                <a:lnTo>
                  <a:pt x="98" y="34"/>
                </a:lnTo>
                <a:lnTo>
                  <a:pt x="81" y="31"/>
                </a:lnTo>
                <a:lnTo>
                  <a:pt x="75" y="29"/>
                </a:lnTo>
                <a:lnTo>
                  <a:pt x="70" y="26"/>
                </a:lnTo>
                <a:lnTo>
                  <a:pt x="66" y="23"/>
                </a:lnTo>
                <a:lnTo>
                  <a:pt x="61" y="20"/>
                </a:lnTo>
                <a:lnTo>
                  <a:pt x="56" y="19"/>
                </a:lnTo>
                <a:lnTo>
                  <a:pt x="51" y="19"/>
                </a:lnTo>
                <a:lnTo>
                  <a:pt x="45" y="19"/>
                </a:lnTo>
                <a:lnTo>
                  <a:pt x="39" y="20"/>
                </a:lnTo>
                <a:lnTo>
                  <a:pt x="30" y="20"/>
                </a:lnTo>
                <a:lnTo>
                  <a:pt x="21" y="21"/>
                </a:lnTo>
                <a:lnTo>
                  <a:pt x="12" y="20"/>
                </a:lnTo>
                <a:lnTo>
                  <a:pt x="5" y="18"/>
                </a:lnTo>
                <a:lnTo>
                  <a:pt x="0" y="15"/>
                </a:lnTo>
                <a:lnTo>
                  <a:pt x="20" y="13"/>
                </a:lnTo>
                <a:lnTo>
                  <a:pt x="38" y="9"/>
                </a:lnTo>
                <a:lnTo>
                  <a:pt x="56" y="3"/>
                </a:lnTo>
                <a:lnTo>
                  <a:pt x="67" y="0"/>
                </a:lnTo>
                <a:close/>
              </a:path>
            </a:pathLst>
          </a:custGeom>
          <a:grpFill/>
          <a:ln w="0">
            <a:noFill/>
            <a:prstDash val="solid"/>
            <a:round/>
            <a:headEnd/>
            <a:tailEnd/>
          </a:ln>
        </xdr:spPr>
      </xdr:sp>
    </xdr:grpSp>
    <xdr:clientData/>
  </xdr:twoCellAnchor>
  <xdr:twoCellAnchor>
    <xdr:from>
      <xdr:col>0</xdr:col>
      <xdr:colOff>15875</xdr:colOff>
      <xdr:row>10</xdr:row>
      <xdr:rowOff>37645</xdr:rowOff>
    </xdr:from>
    <xdr:to>
      <xdr:col>1</xdr:col>
      <xdr:colOff>0</xdr:colOff>
      <xdr:row>17</xdr:row>
      <xdr:rowOff>169635</xdr:rowOff>
    </xdr:to>
    <xdr:sp macro="" textlink="">
      <xdr:nvSpPr>
        <xdr:cNvPr id="167" name="Round Same Side Corner Rectangle 166">
          <a:hlinkClick xmlns:r="http://schemas.openxmlformats.org/officeDocument/2006/relationships" r:id="rId3"/>
          <a:extLst>
            <a:ext uri="{FF2B5EF4-FFF2-40B4-BE49-F238E27FC236}">
              <a16:creationId xmlns:a16="http://schemas.microsoft.com/office/drawing/2014/main" id="{00000000-0008-0000-0000-0000A7000000}"/>
            </a:ext>
          </a:extLst>
        </xdr:cNvPr>
        <xdr:cNvSpPr/>
      </xdr:nvSpPr>
      <xdr:spPr>
        <a:xfrm rot="16200000">
          <a:off x="-550182" y="3429452"/>
          <a:ext cx="1909990" cy="777875"/>
        </a:xfrm>
        <a:prstGeom prst="round2Same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2000">
              <a:solidFill>
                <a:schemeClr val="bg2">
                  <a:lumMod val="90000"/>
                </a:schemeClr>
              </a:solidFill>
              <a:latin typeface="+mn-lt"/>
              <a:ea typeface="+mn-ea"/>
              <a:cs typeface="+mn-cs"/>
            </a:rPr>
            <a:t>Extra Payment Dashboard</a:t>
          </a:r>
        </a:p>
      </xdr:txBody>
    </xdr:sp>
    <xdr:clientData/>
  </xdr:twoCellAnchor>
  <xdr:twoCellAnchor>
    <xdr:from>
      <xdr:col>0</xdr:col>
      <xdr:colOff>216807</xdr:colOff>
      <xdr:row>17</xdr:row>
      <xdr:rowOff>202295</xdr:rowOff>
    </xdr:from>
    <xdr:to>
      <xdr:col>1</xdr:col>
      <xdr:colOff>0</xdr:colOff>
      <xdr:row>28</xdr:row>
      <xdr:rowOff>122469</xdr:rowOff>
    </xdr:to>
    <xdr:sp macro="" textlink="">
      <xdr:nvSpPr>
        <xdr:cNvPr id="168" name="Round Same Side Corner Rectangle 167">
          <a:hlinkClick xmlns:r="http://schemas.openxmlformats.org/officeDocument/2006/relationships" r:id="rId4"/>
          <a:extLst>
            <a:ext uri="{FF2B5EF4-FFF2-40B4-BE49-F238E27FC236}">
              <a16:creationId xmlns:a16="http://schemas.microsoft.com/office/drawing/2014/main" id="{00000000-0008-0000-0000-0000A8000000}"/>
            </a:ext>
          </a:extLst>
        </xdr:cNvPr>
        <xdr:cNvSpPr/>
      </xdr:nvSpPr>
      <xdr:spPr>
        <a:xfrm rot="16200000">
          <a:off x="-784680" y="5748568"/>
          <a:ext cx="2614388" cy="611414"/>
        </a:xfrm>
        <a:prstGeom prst="round2Same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900">
              <a:solidFill>
                <a:schemeClr val="bg2">
                  <a:lumMod val="90000"/>
                </a:schemeClr>
              </a:solidFill>
            </a:rPr>
            <a:t>Amortization</a:t>
          </a:r>
          <a:r>
            <a:rPr lang="en-US" sz="1900" baseline="0">
              <a:solidFill>
                <a:schemeClr val="bg2">
                  <a:lumMod val="90000"/>
                </a:schemeClr>
              </a:solidFill>
            </a:rPr>
            <a:t> Schedule</a:t>
          </a:r>
          <a:endParaRPr lang="en-US" sz="1900">
            <a:solidFill>
              <a:schemeClr val="bg2">
                <a:lumMod val="90000"/>
              </a:schemeClr>
            </a:solidFill>
          </a:endParaRPr>
        </a:p>
      </xdr:txBody>
    </xdr:sp>
    <xdr:clientData/>
  </xdr:twoCellAnchor>
  <xdr:twoCellAnchor>
    <xdr:from>
      <xdr:col>0</xdr:col>
      <xdr:colOff>206375</xdr:colOff>
      <xdr:row>0</xdr:row>
      <xdr:rowOff>136071</xdr:rowOff>
    </xdr:from>
    <xdr:to>
      <xdr:col>1</xdr:col>
      <xdr:colOff>15875</xdr:colOff>
      <xdr:row>9</xdr:row>
      <xdr:rowOff>95250</xdr:rowOff>
    </xdr:to>
    <xdr:sp macro="" textlink="">
      <xdr:nvSpPr>
        <xdr:cNvPr id="169" name="Round Same Side Corner Rectangle 168">
          <a:hlinkClick xmlns:r="http://schemas.openxmlformats.org/officeDocument/2006/relationships" r:id="rId5"/>
          <a:extLst>
            <a:ext uri="{FF2B5EF4-FFF2-40B4-BE49-F238E27FC236}">
              <a16:creationId xmlns:a16="http://schemas.microsoft.com/office/drawing/2014/main" id="{00000000-0008-0000-0000-0000A9000000}"/>
            </a:ext>
          </a:extLst>
        </xdr:cNvPr>
        <xdr:cNvSpPr/>
      </xdr:nvSpPr>
      <xdr:spPr>
        <a:xfrm rot="16200000">
          <a:off x="-757465" y="1099911"/>
          <a:ext cx="2530929" cy="603250"/>
        </a:xfrm>
        <a:prstGeom prst="round2SameRect">
          <a:avLst/>
        </a:prstGeom>
        <a:solidFill>
          <a:srgbClr val="26BCAA"/>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200">
              <a:solidFill>
                <a:schemeClr val="bg1"/>
              </a:solidFill>
            </a:rPr>
            <a:t>Financial Snapshot</a:t>
          </a:r>
        </a:p>
      </xdr:txBody>
    </xdr:sp>
    <xdr:clientData/>
  </xdr:twoCellAnchor>
  <xdr:twoCellAnchor>
    <xdr:from>
      <xdr:col>34</xdr:col>
      <xdr:colOff>361293</xdr:colOff>
      <xdr:row>28</xdr:row>
      <xdr:rowOff>131379</xdr:rowOff>
    </xdr:from>
    <xdr:to>
      <xdr:col>49</xdr:col>
      <xdr:colOff>1428750</xdr:colOff>
      <xdr:row>51</xdr:row>
      <xdr:rowOff>180646</xdr:rowOff>
    </xdr:to>
    <xdr:graphicFrame macro="">
      <xdr:nvGraphicFramePr>
        <xdr:cNvPr id="170" name="Chart 169">
          <a:extLst>
            <a:ext uri="{FF2B5EF4-FFF2-40B4-BE49-F238E27FC236}">
              <a16:creationId xmlns:a16="http://schemas.microsoft.com/office/drawing/2014/main" id="{00000000-0008-0000-0000-0000A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41</xdr:col>
      <xdr:colOff>288158</xdr:colOff>
      <xdr:row>5</xdr:row>
      <xdr:rowOff>195430</xdr:rowOff>
    </xdr:from>
    <xdr:to>
      <xdr:col>42</xdr:col>
      <xdr:colOff>415883</xdr:colOff>
      <xdr:row>23</xdr:row>
      <xdr:rowOff>203911</xdr:rowOff>
    </xdr:to>
    <xdr:grpSp>
      <xdr:nvGrpSpPr>
        <xdr:cNvPr id="171" name="Red clover" descr="Image of red clover with subdued color." title="Page art">
          <a:extLst>
            <a:ext uri="{FF2B5EF4-FFF2-40B4-BE49-F238E27FC236}">
              <a16:creationId xmlns:a16="http://schemas.microsoft.com/office/drawing/2014/main" id="{00000000-0008-0000-0000-0000AB000000}"/>
            </a:ext>
          </a:extLst>
        </xdr:cNvPr>
        <xdr:cNvGrpSpPr>
          <a:grpSpLocks noChangeAspect="1"/>
        </xdr:cNvGrpSpPr>
      </xdr:nvGrpSpPr>
      <xdr:grpSpPr bwMode="auto">
        <a:xfrm>
          <a:off x="34808072" y="1771982"/>
          <a:ext cx="735354" cy="4820248"/>
          <a:chOff x="665" y="286"/>
          <a:chExt cx="78" cy="465"/>
        </a:xfrm>
        <a:solidFill>
          <a:srgbClr val="0070C0"/>
        </a:solidFill>
      </xdr:grpSpPr>
      <xdr:sp macro="" textlink="">
        <xdr:nvSpPr>
          <xdr:cNvPr id="172" name="Freeform 50">
            <a:extLst>
              <a:ext uri="{FF2B5EF4-FFF2-40B4-BE49-F238E27FC236}">
                <a16:creationId xmlns:a16="http://schemas.microsoft.com/office/drawing/2014/main" id="{00000000-0008-0000-0000-0000AC000000}"/>
              </a:ext>
            </a:extLst>
          </xdr:cNvPr>
          <xdr:cNvSpPr>
            <a:spLocks/>
          </xdr:cNvSpPr>
        </xdr:nvSpPr>
        <xdr:spPr bwMode="auto">
          <a:xfrm>
            <a:off x="703" y="375"/>
            <a:ext cx="38" cy="26"/>
          </a:xfrm>
          <a:custGeom>
            <a:avLst/>
            <a:gdLst>
              <a:gd name="T0" fmla="*/ 136 w 267"/>
              <a:gd name="T1" fmla="*/ 17 h 203"/>
              <a:gd name="T2" fmla="*/ 119 w 267"/>
              <a:gd name="T3" fmla="*/ 72 h 203"/>
              <a:gd name="T4" fmla="*/ 131 w 267"/>
              <a:gd name="T5" fmla="*/ 68 h 203"/>
              <a:gd name="T6" fmla="*/ 150 w 267"/>
              <a:gd name="T7" fmla="*/ 49 h 203"/>
              <a:gd name="T8" fmla="*/ 175 w 267"/>
              <a:gd name="T9" fmla="*/ 17 h 203"/>
              <a:gd name="T10" fmla="*/ 192 w 267"/>
              <a:gd name="T11" fmla="*/ 8 h 203"/>
              <a:gd name="T12" fmla="*/ 187 w 267"/>
              <a:gd name="T13" fmla="*/ 40 h 203"/>
              <a:gd name="T14" fmla="*/ 163 w 267"/>
              <a:gd name="T15" fmla="*/ 77 h 203"/>
              <a:gd name="T16" fmla="*/ 190 w 267"/>
              <a:gd name="T17" fmla="*/ 58 h 203"/>
              <a:gd name="T18" fmla="*/ 242 w 267"/>
              <a:gd name="T19" fmla="*/ 56 h 203"/>
              <a:gd name="T20" fmla="*/ 267 w 267"/>
              <a:gd name="T21" fmla="*/ 55 h 203"/>
              <a:gd name="T22" fmla="*/ 253 w 267"/>
              <a:gd name="T23" fmla="*/ 66 h 203"/>
              <a:gd name="T24" fmla="*/ 241 w 267"/>
              <a:gd name="T25" fmla="*/ 73 h 203"/>
              <a:gd name="T26" fmla="*/ 230 w 267"/>
              <a:gd name="T27" fmla="*/ 71 h 203"/>
              <a:gd name="T28" fmla="*/ 224 w 267"/>
              <a:gd name="T29" fmla="*/ 77 h 203"/>
              <a:gd name="T30" fmla="*/ 217 w 267"/>
              <a:gd name="T31" fmla="*/ 73 h 203"/>
              <a:gd name="T32" fmla="*/ 206 w 267"/>
              <a:gd name="T33" fmla="*/ 76 h 203"/>
              <a:gd name="T34" fmla="*/ 197 w 267"/>
              <a:gd name="T35" fmla="*/ 86 h 203"/>
              <a:gd name="T36" fmla="*/ 189 w 267"/>
              <a:gd name="T37" fmla="*/ 87 h 203"/>
              <a:gd name="T38" fmla="*/ 169 w 267"/>
              <a:gd name="T39" fmla="*/ 92 h 203"/>
              <a:gd name="T40" fmla="*/ 122 w 267"/>
              <a:gd name="T41" fmla="*/ 104 h 203"/>
              <a:gd name="T42" fmla="*/ 111 w 267"/>
              <a:gd name="T43" fmla="*/ 113 h 203"/>
              <a:gd name="T44" fmla="*/ 116 w 267"/>
              <a:gd name="T45" fmla="*/ 115 h 203"/>
              <a:gd name="T46" fmla="*/ 140 w 267"/>
              <a:gd name="T47" fmla="*/ 111 h 203"/>
              <a:gd name="T48" fmla="*/ 160 w 267"/>
              <a:gd name="T49" fmla="*/ 114 h 203"/>
              <a:gd name="T50" fmla="*/ 150 w 267"/>
              <a:gd name="T51" fmla="*/ 127 h 203"/>
              <a:gd name="T52" fmla="*/ 132 w 267"/>
              <a:gd name="T53" fmla="*/ 149 h 203"/>
              <a:gd name="T54" fmla="*/ 122 w 267"/>
              <a:gd name="T55" fmla="*/ 158 h 203"/>
              <a:gd name="T56" fmla="*/ 117 w 267"/>
              <a:gd name="T57" fmla="*/ 149 h 203"/>
              <a:gd name="T58" fmla="*/ 108 w 267"/>
              <a:gd name="T59" fmla="*/ 147 h 203"/>
              <a:gd name="T60" fmla="*/ 101 w 267"/>
              <a:gd name="T61" fmla="*/ 145 h 203"/>
              <a:gd name="T62" fmla="*/ 97 w 267"/>
              <a:gd name="T63" fmla="*/ 138 h 203"/>
              <a:gd name="T64" fmla="*/ 64 w 267"/>
              <a:gd name="T65" fmla="*/ 141 h 203"/>
              <a:gd name="T66" fmla="*/ 67 w 267"/>
              <a:gd name="T67" fmla="*/ 143 h 203"/>
              <a:gd name="T68" fmla="*/ 70 w 267"/>
              <a:gd name="T69" fmla="*/ 155 h 203"/>
              <a:gd name="T70" fmla="*/ 86 w 267"/>
              <a:gd name="T71" fmla="*/ 163 h 203"/>
              <a:gd name="T72" fmla="*/ 104 w 267"/>
              <a:gd name="T73" fmla="*/ 173 h 203"/>
              <a:gd name="T74" fmla="*/ 89 w 267"/>
              <a:gd name="T75" fmla="*/ 178 h 203"/>
              <a:gd name="T76" fmla="*/ 78 w 267"/>
              <a:gd name="T77" fmla="*/ 176 h 203"/>
              <a:gd name="T78" fmla="*/ 70 w 267"/>
              <a:gd name="T79" fmla="*/ 176 h 203"/>
              <a:gd name="T80" fmla="*/ 61 w 267"/>
              <a:gd name="T81" fmla="*/ 171 h 203"/>
              <a:gd name="T82" fmla="*/ 46 w 267"/>
              <a:gd name="T83" fmla="*/ 174 h 203"/>
              <a:gd name="T84" fmla="*/ 27 w 267"/>
              <a:gd name="T85" fmla="*/ 181 h 203"/>
              <a:gd name="T86" fmla="*/ 22 w 267"/>
              <a:gd name="T87" fmla="*/ 186 h 203"/>
              <a:gd name="T88" fmla="*/ 7 w 267"/>
              <a:gd name="T89" fmla="*/ 200 h 203"/>
              <a:gd name="T90" fmla="*/ 1 w 267"/>
              <a:gd name="T91" fmla="*/ 201 h 203"/>
              <a:gd name="T92" fmla="*/ 12 w 267"/>
              <a:gd name="T93" fmla="*/ 173 h 203"/>
              <a:gd name="T94" fmla="*/ 20 w 267"/>
              <a:gd name="T95" fmla="*/ 150 h 203"/>
              <a:gd name="T96" fmla="*/ 19 w 267"/>
              <a:gd name="T97" fmla="*/ 137 h 203"/>
              <a:gd name="T98" fmla="*/ 21 w 267"/>
              <a:gd name="T99" fmla="*/ 130 h 203"/>
              <a:gd name="T100" fmla="*/ 27 w 267"/>
              <a:gd name="T101" fmla="*/ 142 h 203"/>
              <a:gd name="T102" fmla="*/ 36 w 267"/>
              <a:gd name="T103" fmla="*/ 149 h 203"/>
              <a:gd name="T104" fmla="*/ 37 w 267"/>
              <a:gd name="T105" fmla="*/ 137 h 203"/>
              <a:gd name="T106" fmla="*/ 36 w 267"/>
              <a:gd name="T107" fmla="*/ 108 h 203"/>
              <a:gd name="T108" fmla="*/ 42 w 267"/>
              <a:gd name="T109" fmla="*/ 89 h 203"/>
              <a:gd name="T110" fmla="*/ 75 w 267"/>
              <a:gd name="T111" fmla="*/ 56 h 203"/>
              <a:gd name="T112" fmla="*/ 74 w 267"/>
              <a:gd name="T113" fmla="*/ 80 h 203"/>
              <a:gd name="T114" fmla="*/ 73 w 267"/>
              <a:gd name="T115" fmla="*/ 96 h 203"/>
              <a:gd name="T116" fmla="*/ 97 w 267"/>
              <a:gd name="T117" fmla="*/ 58 h 203"/>
              <a:gd name="T118" fmla="*/ 142 w 267"/>
              <a:gd name="T119" fmla="*/ 0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67" h="203">
                <a:moveTo>
                  <a:pt x="142" y="0"/>
                </a:moveTo>
                <a:lnTo>
                  <a:pt x="140" y="5"/>
                </a:lnTo>
                <a:lnTo>
                  <a:pt x="139" y="9"/>
                </a:lnTo>
                <a:lnTo>
                  <a:pt x="136" y="14"/>
                </a:lnTo>
                <a:lnTo>
                  <a:pt x="136" y="17"/>
                </a:lnTo>
                <a:lnTo>
                  <a:pt x="133" y="28"/>
                </a:lnTo>
                <a:lnTo>
                  <a:pt x="131" y="36"/>
                </a:lnTo>
                <a:lnTo>
                  <a:pt x="129" y="45"/>
                </a:lnTo>
                <a:lnTo>
                  <a:pt x="124" y="58"/>
                </a:lnTo>
                <a:lnTo>
                  <a:pt x="119" y="72"/>
                </a:lnTo>
                <a:lnTo>
                  <a:pt x="119" y="87"/>
                </a:lnTo>
                <a:lnTo>
                  <a:pt x="120" y="84"/>
                </a:lnTo>
                <a:lnTo>
                  <a:pt x="125" y="78"/>
                </a:lnTo>
                <a:lnTo>
                  <a:pt x="128" y="72"/>
                </a:lnTo>
                <a:lnTo>
                  <a:pt x="131" y="68"/>
                </a:lnTo>
                <a:lnTo>
                  <a:pt x="134" y="64"/>
                </a:lnTo>
                <a:lnTo>
                  <a:pt x="139" y="61"/>
                </a:lnTo>
                <a:lnTo>
                  <a:pt x="143" y="58"/>
                </a:lnTo>
                <a:lnTo>
                  <a:pt x="147" y="54"/>
                </a:lnTo>
                <a:lnTo>
                  <a:pt x="150" y="49"/>
                </a:lnTo>
                <a:lnTo>
                  <a:pt x="155" y="43"/>
                </a:lnTo>
                <a:lnTo>
                  <a:pt x="158" y="37"/>
                </a:lnTo>
                <a:lnTo>
                  <a:pt x="169" y="25"/>
                </a:lnTo>
                <a:lnTo>
                  <a:pt x="172" y="21"/>
                </a:lnTo>
                <a:lnTo>
                  <a:pt x="175" y="17"/>
                </a:lnTo>
                <a:lnTo>
                  <a:pt x="181" y="14"/>
                </a:lnTo>
                <a:lnTo>
                  <a:pt x="185" y="10"/>
                </a:lnTo>
                <a:lnTo>
                  <a:pt x="187" y="9"/>
                </a:lnTo>
                <a:lnTo>
                  <a:pt x="189" y="9"/>
                </a:lnTo>
                <a:lnTo>
                  <a:pt x="192" y="8"/>
                </a:lnTo>
                <a:lnTo>
                  <a:pt x="196" y="7"/>
                </a:lnTo>
                <a:lnTo>
                  <a:pt x="199" y="6"/>
                </a:lnTo>
                <a:lnTo>
                  <a:pt x="201" y="6"/>
                </a:lnTo>
                <a:lnTo>
                  <a:pt x="195" y="23"/>
                </a:lnTo>
                <a:lnTo>
                  <a:pt x="187" y="40"/>
                </a:lnTo>
                <a:lnTo>
                  <a:pt x="181" y="50"/>
                </a:lnTo>
                <a:lnTo>
                  <a:pt x="172" y="61"/>
                </a:lnTo>
                <a:lnTo>
                  <a:pt x="161" y="70"/>
                </a:lnTo>
                <a:lnTo>
                  <a:pt x="152" y="78"/>
                </a:lnTo>
                <a:lnTo>
                  <a:pt x="163" y="77"/>
                </a:lnTo>
                <a:lnTo>
                  <a:pt x="173" y="73"/>
                </a:lnTo>
                <a:lnTo>
                  <a:pt x="182" y="66"/>
                </a:lnTo>
                <a:lnTo>
                  <a:pt x="185" y="62"/>
                </a:lnTo>
                <a:lnTo>
                  <a:pt x="187" y="60"/>
                </a:lnTo>
                <a:lnTo>
                  <a:pt x="190" y="58"/>
                </a:lnTo>
                <a:lnTo>
                  <a:pt x="199" y="54"/>
                </a:lnTo>
                <a:lnTo>
                  <a:pt x="210" y="53"/>
                </a:lnTo>
                <a:lnTo>
                  <a:pt x="221" y="53"/>
                </a:lnTo>
                <a:lnTo>
                  <a:pt x="233" y="55"/>
                </a:lnTo>
                <a:lnTo>
                  <a:pt x="242" y="56"/>
                </a:lnTo>
                <a:lnTo>
                  <a:pt x="247" y="58"/>
                </a:lnTo>
                <a:lnTo>
                  <a:pt x="252" y="58"/>
                </a:lnTo>
                <a:lnTo>
                  <a:pt x="257" y="56"/>
                </a:lnTo>
                <a:lnTo>
                  <a:pt x="261" y="56"/>
                </a:lnTo>
                <a:lnTo>
                  <a:pt x="267" y="55"/>
                </a:lnTo>
                <a:lnTo>
                  <a:pt x="262" y="58"/>
                </a:lnTo>
                <a:lnTo>
                  <a:pt x="258" y="62"/>
                </a:lnTo>
                <a:lnTo>
                  <a:pt x="256" y="63"/>
                </a:lnTo>
                <a:lnTo>
                  <a:pt x="255" y="66"/>
                </a:lnTo>
                <a:lnTo>
                  <a:pt x="253" y="66"/>
                </a:lnTo>
                <a:lnTo>
                  <a:pt x="249" y="68"/>
                </a:lnTo>
                <a:lnTo>
                  <a:pt x="245" y="70"/>
                </a:lnTo>
                <a:lnTo>
                  <a:pt x="244" y="71"/>
                </a:lnTo>
                <a:lnTo>
                  <a:pt x="242" y="72"/>
                </a:lnTo>
                <a:lnTo>
                  <a:pt x="241" y="73"/>
                </a:lnTo>
                <a:lnTo>
                  <a:pt x="240" y="75"/>
                </a:lnTo>
                <a:lnTo>
                  <a:pt x="238" y="75"/>
                </a:lnTo>
                <a:lnTo>
                  <a:pt x="234" y="73"/>
                </a:lnTo>
                <a:lnTo>
                  <a:pt x="232" y="72"/>
                </a:lnTo>
                <a:lnTo>
                  <a:pt x="230" y="71"/>
                </a:lnTo>
                <a:lnTo>
                  <a:pt x="228" y="72"/>
                </a:lnTo>
                <a:lnTo>
                  <a:pt x="227" y="73"/>
                </a:lnTo>
                <a:lnTo>
                  <a:pt x="226" y="75"/>
                </a:lnTo>
                <a:lnTo>
                  <a:pt x="225" y="76"/>
                </a:lnTo>
                <a:lnTo>
                  <a:pt x="224" y="77"/>
                </a:lnTo>
                <a:lnTo>
                  <a:pt x="223" y="78"/>
                </a:lnTo>
                <a:lnTo>
                  <a:pt x="220" y="78"/>
                </a:lnTo>
                <a:lnTo>
                  <a:pt x="219" y="77"/>
                </a:lnTo>
                <a:lnTo>
                  <a:pt x="218" y="75"/>
                </a:lnTo>
                <a:lnTo>
                  <a:pt x="217" y="73"/>
                </a:lnTo>
                <a:lnTo>
                  <a:pt x="215" y="73"/>
                </a:lnTo>
                <a:lnTo>
                  <a:pt x="212" y="73"/>
                </a:lnTo>
                <a:lnTo>
                  <a:pt x="210" y="75"/>
                </a:lnTo>
                <a:lnTo>
                  <a:pt x="207" y="75"/>
                </a:lnTo>
                <a:lnTo>
                  <a:pt x="206" y="76"/>
                </a:lnTo>
                <a:lnTo>
                  <a:pt x="204" y="77"/>
                </a:lnTo>
                <a:lnTo>
                  <a:pt x="202" y="79"/>
                </a:lnTo>
                <a:lnTo>
                  <a:pt x="200" y="81"/>
                </a:lnTo>
                <a:lnTo>
                  <a:pt x="198" y="84"/>
                </a:lnTo>
                <a:lnTo>
                  <a:pt x="197" y="86"/>
                </a:lnTo>
                <a:lnTo>
                  <a:pt x="195" y="88"/>
                </a:lnTo>
                <a:lnTo>
                  <a:pt x="193" y="89"/>
                </a:lnTo>
                <a:lnTo>
                  <a:pt x="193" y="89"/>
                </a:lnTo>
                <a:lnTo>
                  <a:pt x="191" y="88"/>
                </a:lnTo>
                <a:lnTo>
                  <a:pt x="189" y="87"/>
                </a:lnTo>
                <a:lnTo>
                  <a:pt x="187" y="85"/>
                </a:lnTo>
                <a:lnTo>
                  <a:pt x="185" y="84"/>
                </a:lnTo>
                <a:lnTo>
                  <a:pt x="183" y="84"/>
                </a:lnTo>
                <a:lnTo>
                  <a:pt x="175" y="87"/>
                </a:lnTo>
                <a:lnTo>
                  <a:pt x="169" y="92"/>
                </a:lnTo>
                <a:lnTo>
                  <a:pt x="161" y="96"/>
                </a:lnTo>
                <a:lnTo>
                  <a:pt x="146" y="97"/>
                </a:lnTo>
                <a:lnTo>
                  <a:pt x="131" y="99"/>
                </a:lnTo>
                <a:lnTo>
                  <a:pt x="126" y="102"/>
                </a:lnTo>
                <a:lnTo>
                  <a:pt x="122" y="104"/>
                </a:lnTo>
                <a:lnTo>
                  <a:pt x="118" y="106"/>
                </a:lnTo>
                <a:lnTo>
                  <a:pt x="116" y="107"/>
                </a:lnTo>
                <a:lnTo>
                  <a:pt x="114" y="108"/>
                </a:lnTo>
                <a:lnTo>
                  <a:pt x="112" y="111"/>
                </a:lnTo>
                <a:lnTo>
                  <a:pt x="111" y="113"/>
                </a:lnTo>
                <a:lnTo>
                  <a:pt x="110" y="115"/>
                </a:lnTo>
                <a:lnTo>
                  <a:pt x="110" y="117"/>
                </a:lnTo>
                <a:lnTo>
                  <a:pt x="112" y="115"/>
                </a:lnTo>
                <a:lnTo>
                  <a:pt x="114" y="115"/>
                </a:lnTo>
                <a:lnTo>
                  <a:pt x="116" y="115"/>
                </a:lnTo>
                <a:lnTo>
                  <a:pt x="119" y="114"/>
                </a:lnTo>
                <a:lnTo>
                  <a:pt x="126" y="114"/>
                </a:lnTo>
                <a:lnTo>
                  <a:pt x="132" y="113"/>
                </a:lnTo>
                <a:lnTo>
                  <a:pt x="140" y="111"/>
                </a:lnTo>
                <a:lnTo>
                  <a:pt x="140" y="111"/>
                </a:lnTo>
                <a:lnTo>
                  <a:pt x="144" y="111"/>
                </a:lnTo>
                <a:lnTo>
                  <a:pt x="150" y="110"/>
                </a:lnTo>
                <a:lnTo>
                  <a:pt x="156" y="111"/>
                </a:lnTo>
                <a:lnTo>
                  <a:pt x="160" y="113"/>
                </a:lnTo>
                <a:lnTo>
                  <a:pt x="160" y="114"/>
                </a:lnTo>
                <a:lnTo>
                  <a:pt x="160" y="116"/>
                </a:lnTo>
                <a:lnTo>
                  <a:pt x="158" y="119"/>
                </a:lnTo>
                <a:lnTo>
                  <a:pt x="156" y="121"/>
                </a:lnTo>
                <a:lnTo>
                  <a:pt x="154" y="124"/>
                </a:lnTo>
                <a:lnTo>
                  <a:pt x="150" y="127"/>
                </a:lnTo>
                <a:lnTo>
                  <a:pt x="148" y="129"/>
                </a:lnTo>
                <a:lnTo>
                  <a:pt x="146" y="131"/>
                </a:lnTo>
                <a:lnTo>
                  <a:pt x="144" y="132"/>
                </a:lnTo>
                <a:lnTo>
                  <a:pt x="136" y="140"/>
                </a:lnTo>
                <a:lnTo>
                  <a:pt x="132" y="149"/>
                </a:lnTo>
                <a:lnTo>
                  <a:pt x="130" y="159"/>
                </a:lnTo>
                <a:lnTo>
                  <a:pt x="130" y="162"/>
                </a:lnTo>
                <a:lnTo>
                  <a:pt x="128" y="160"/>
                </a:lnTo>
                <a:lnTo>
                  <a:pt x="126" y="159"/>
                </a:lnTo>
                <a:lnTo>
                  <a:pt x="122" y="158"/>
                </a:lnTo>
                <a:lnTo>
                  <a:pt x="120" y="157"/>
                </a:lnTo>
                <a:lnTo>
                  <a:pt x="119" y="155"/>
                </a:lnTo>
                <a:lnTo>
                  <a:pt x="119" y="153"/>
                </a:lnTo>
                <a:lnTo>
                  <a:pt x="118" y="151"/>
                </a:lnTo>
                <a:lnTo>
                  <a:pt x="117" y="149"/>
                </a:lnTo>
                <a:lnTo>
                  <a:pt x="116" y="147"/>
                </a:lnTo>
                <a:lnTo>
                  <a:pt x="115" y="146"/>
                </a:lnTo>
                <a:lnTo>
                  <a:pt x="113" y="146"/>
                </a:lnTo>
                <a:lnTo>
                  <a:pt x="111" y="146"/>
                </a:lnTo>
                <a:lnTo>
                  <a:pt x="108" y="147"/>
                </a:lnTo>
                <a:lnTo>
                  <a:pt x="107" y="148"/>
                </a:lnTo>
                <a:lnTo>
                  <a:pt x="105" y="148"/>
                </a:lnTo>
                <a:lnTo>
                  <a:pt x="103" y="147"/>
                </a:lnTo>
                <a:lnTo>
                  <a:pt x="102" y="146"/>
                </a:lnTo>
                <a:lnTo>
                  <a:pt x="101" y="145"/>
                </a:lnTo>
                <a:lnTo>
                  <a:pt x="101" y="142"/>
                </a:lnTo>
                <a:lnTo>
                  <a:pt x="101" y="141"/>
                </a:lnTo>
                <a:lnTo>
                  <a:pt x="100" y="140"/>
                </a:lnTo>
                <a:lnTo>
                  <a:pt x="99" y="139"/>
                </a:lnTo>
                <a:lnTo>
                  <a:pt x="97" y="138"/>
                </a:lnTo>
                <a:lnTo>
                  <a:pt x="88" y="139"/>
                </a:lnTo>
                <a:lnTo>
                  <a:pt x="78" y="140"/>
                </a:lnTo>
                <a:lnTo>
                  <a:pt x="74" y="140"/>
                </a:lnTo>
                <a:lnTo>
                  <a:pt x="69" y="140"/>
                </a:lnTo>
                <a:lnTo>
                  <a:pt x="64" y="141"/>
                </a:lnTo>
                <a:lnTo>
                  <a:pt x="60" y="143"/>
                </a:lnTo>
                <a:lnTo>
                  <a:pt x="61" y="143"/>
                </a:lnTo>
                <a:lnTo>
                  <a:pt x="63" y="143"/>
                </a:lnTo>
                <a:lnTo>
                  <a:pt x="64" y="143"/>
                </a:lnTo>
                <a:lnTo>
                  <a:pt x="67" y="143"/>
                </a:lnTo>
                <a:lnTo>
                  <a:pt x="67" y="145"/>
                </a:lnTo>
                <a:lnTo>
                  <a:pt x="68" y="147"/>
                </a:lnTo>
                <a:lnTo>
                  <a:pt x="69" y="149"/>
                </a:lnTo>
                <a:lnTo>
                  <a:pt x="69" y="151"/>
                </a:lnTo>
                <a:lnTo>
                  <a:pt x="70" y="155"/>
                </a:lnTo>
                <a:lnTo>
                  <a:pt x="72" y="157"/>
                </a:lnTo>
                <a:lnTo>
                  <a:pt x="75" y="159"/>
                </a:lnTo>
                <a:lnTo>
                  <a:pt x="78" y="160"/>
                </a:lnTo>
                <a:lnTo>
                  <a:pt x="82" y="162"/>
                </a:lnTo>
                <a:lnTo>
                  <a:pt x="86" y="163"/>
                </a:lnTo>
                <a:lnTo>
                  <a:pt x="92" y="164"/>
                </a:lnTo>
                <a:lnTo>
                  <a:pt x="96" y="165"/>
                </a:lnTo>
                <a:lnTo>
                  <a:pt x="98" y="167"/>
                </a:lnTo>
                <a:lnTo>
                  <a:pt x="101" y="169"/>
                </a:lnTo>
                <a:lnTo>
                  <a:pt x="104" y="173"/>
                </a:lnTo>
                <a:lnTo>
                  <a:pt x="101" y="174"/>
                </a:lnTo>
                <a:lnTo>
                  <a:pt x="98" y="176"/>
                </a:lnTo>
                <a:lnTo>
                  <a:pt x="94" y="177"/>
                </a:lnTo>
                <a:lnTo>
                  <a:pt x="91" y="178"/>
                </a:lnTo>
                <a:lnTo>
                  <a:pt x="89" y="178"/>
                </a:lnTo>
                <a:lnTo>
                  <a:pt x="87" y="178"/>
                </a:lnTo>
                <a:lnTo>
                  <a:pt x="85" y="177"/>
                </a:lnTo>
                <a:lnTo>
                  <a:pt x="83" y="176"/>
                </a:lnTo>
                <a:lnTo>
                  <a:pt x="81" y="176"/>
                </a:lnTo>
                <a:lnTo>
                  <a:pt x="78" y="176"/>
                </a:lnTo>
                <a:lnTo>
                  <a:pt x="76" y="176"/>
                </a:lnTo>
                <a:lnTo>
                  <a:pt x="75" y="177"/>
                </a:lnTo>
                <a:lnTo>
                  <a:pt x="73" y="177"/>
                </a:lnTo>
                <a:lnTo>
                  <a:pt x="72" y="177"/>
                </a:lnTo>
                <a:lnTo>
                  <a:pt x="70" y="176"/>
                </a:lnTo>
                <a:lnTo>
                  <a:pt x="68" y="175"/>
                </a:lnTo>
                <a:lnTo>
                  <a:pt x="67" y="174"/>
                </a:lnTo>
                <a:lnTo>
                  <a:pt x="64" y="173"/>
                </a:lnTo>
                <a:lnTo>
                  <a:pt x="63" y="171"/>
                </a:lnTo>
                <a:lnTo>
                  <a:pt x="61" y="171"/>
                </a:lnTo>
                <a:lnTo>
                  <a:pt x="58" y="171"/>
                </a:lnTo>
                <a:lnTo>
                  <a:pt x="55" y="171"/>
                </a:lnTo>
                <a:lnTo>
                  <a:pt x="51" y="172"/>
                </a:lnTo>
                <a:lnTo>
                  <a:pt x="48" y="173"/>
                </a:lnTo>
                <a:lnTo>
                  <a:pt x="46" y="174"/>
                </a:lnTo>
                <a:lnTo>
                  <a:pt x="40" y="175"/>
                </a:lnTo>
                <a:lnTo>
                  <a:pt x="34" y="176"/>
                </a:lnTo>
                <a:lnTo>
                  <a:pt x="29" y="180"/>
                </a:lnTo>
                <a:lnTo>
                  <a:pt x="28" y="180"/>
                </a:lnTo>
                <a:lnTo>
                  <a:pt x="27" y="181"/>
                </a:lnTo>
                <a:lnTo>
                  <a:pt x="26" y="182"/>
                </a:lnTo>
                <a:lnTo>
                  <a:pt x="25" y="184"/>
                </a:lnTo>
                <a:lnTo>
                  <a:pt x="23" y="185"/>
                </a:lnTo>
                <a:lnTo>
                  <a:pt x="22" y="186"/>
                </a:lnTo>
                <a:lnTo>
                  <a:pt x="22" y="186"/>
                </a:lnTo>
                <a:lnTo>
                  <a:pt x="19" y="191"/>
                </a:lnTo>
                <a:lnTo>
                  <a:pt x="15" y="194"/>
                </a:lnTo>
                <a:lnTo>
                  <a:pt x="12" y="198"/>
                </a:lnTo>
                <a:lnTo>
                  <a:pt x="10" y="199"/>
                </a:lnTo>
                <a:lnTo>
                  <a:pt x="7" y="200"/>
                </a:lnTo>
                <a:lnTo>
                  <a:pt x="3" y="201"/>
                </a:lnTo>
                <a:lnTo>
                  <a:pt x="0" y="203"/>
                </a:lnTo>
                <a:lnTo>
                  <a:pt x="0" y="202"/>
                </a:lnTo>
                <a:lnTo>
                  <a:pt x="0" y="201"/>
                </a:lnTo>
                <a:lnTo>
                  <a:pt x="1" y="201"/>
                </a:lnTo>
                <a:lnTo>
                  <a:pt x="2" y="191"/>
                </a:lnTo>
                <a:lnTo>
                  <a:pt x="5" y="182"/>
                </a:lnTo>
                <a:lnTo>
                  <a:pt x="7" y="178"/>
                </a:lnTo>
                <a:lnTo>
                  <a:pt x="8" y="176"/>
                </a:lnTo>
                <a:lnTo>
                  <a:pt x="12" y="173"/>
                </a:lnTo>
                <a:lnTo>
                  <a:pt x="15" y="169"/>
                </a:lnTo>
                <a:lnTo>
                  <a:pt x="18" y="165"/>
                </a:lnTo>
                <a:lnTo>
                  <a:pt x="19" y="160"/>
                </a:lnTo>
                <a:lnTo>
                  <a:pt x="20" y="156"/>
                </a:lnTo>
                <a:lnTo>
                  <a:pt x="20" y="150"/>
                </a:lnTo>
                <a:lnTo>
                  <a:pt x="20" y="149"/>
                </a:lnTo>
                <a:lnTo>
                  <a:pt x="20" y="148"/>
                </a:lnTo>
                <a:lnTo>
                  <a:pt x="20" y="147"/>
                </a:lnTo>
                <a:lnTo>
                  <a:pt x="19" y="142"/>
                </a:lnTo>
                <a:lnTo>
                  <a:pt x="19" y="137"/>
                </a:lnTo>
                <a:lnTo>
                  <a:pt x="19" y="133"/>
                </a:lnTo>
                <a:lnTo>
                  <a:pt x="19" y="131"/>
                </a:lnTo>
                <a:lnTo>
                  <a:pt x="20" y="128"/>
                </a:lnTo>
                <a:lnTo>
                  <a:pt x="20" y="129"/>
                </a:lnTo>
                <a:lnTo>
                  <a:pt x="21" y="130"/>
                </a:lnTo>
                <a:lnTo>
                  <a:pt x="22" y="132"/>
                </a:lnTo>
                <a:lnTo>
                  <a:pt x="22" y="133"/>
                </a:lnTo>
                <a:lnTo>
                  <a:pt x="23" y="136"/>
                </a:lnTo>
                <a:lnTo>
                  <a:pt x="25" y="139"/>
                </a:lnTo>
                <a:lnTo>
                  <a:pt x="27" y="142"/>
                </a:lnTo>
                <a:lnTo>
                  <a:pt x="29" y="145"/>
                </a:lnTo>
                <a:lnTo>
                  <a:pt x="31" y="146"/>
                </a:lnTo>
                <a:lnTo>
                  <a:pt x="33" y="146"/>
                </a:lnTo>
                <a:lnTo>
                  <a:pt x="34" y="147"/>
                </a:lnTo>
                <a:lnTo>
                  <a:pt x="36" y="149"/>
                </a:lnTo>
                <a:lnTo>
                  <a:pt x="36" y="150"/>
                </a:lnTo>
                <a:lnTo>
                  <a:pt x="37" y="147"/>
                </a:lnTo>
                <a:lnTo>
                  <a:pt x="39" y="143"/>
                </a:lnTo>
                <a:lnTo>
                  <a:pt x="39" y="140"/>
                </a:lnTo>
                <a:lnTo>
                  <a:pt x="37" y="137"/>
                </a:lnTo>
                <a:lnTo>
                  <a:pt x="36" y="134"/>
                </a:lnTo>
                <a:lnTo>
                  <a:pt x="35" y="131"/>
                </a:lnTo>
                <a:lnTo>
                  <a:pt x="34" y="120"/>
                </a:lnTo>
                <a:lnTo>
                  <a:pt x="36" y="110"/>
                </a:lnTo>
                <a:lnTo>
                  <a:pt x="36" y="108"/>
                </a:lnTo>
                <a:lnTo>
                  <a:pt x="36" y="107"/>
                </a:lnTo>
                <a:lnTo>
                  <a:pt x="36" y="106"/>
                </a:lnTo>
                <a:lnTo>
                  <a:pt x="36" y="106"/>
                </a:lnTo>
                <a:lnTo>
                  <a:pt x="39" y="96"/>
                </a:lnTo>
                <a:lnTo>
                  <a:pt x="42" y="89"/>
                </a:lnTo>
                <a:lnTo>
                  <a:pt x="46" y="84"/>
                </a:lnTo>
                <a:lnTo>
                  <a:pt x="54" y="76"/>
                </a:lnTo>
                <a:lnTo>
                  <a:pt x="64" y="66"/>
                </a:lnTo>
                <a:lnTo>
                  <a:pt x="75" y="53"/>
                </a:lnTo>
                <a:lnTo>
                  <a:pt x="75" y="56"/>
                </a:lnTo>
                <a:lnTo>
                  <a:pt x="75" y="62"/>
                </a:lnTo>
                <a:lnTo>
                  <a:pt x="75" y="68"/>
                </a:lnTo>
                <a:lnTo>
                  <a:pt x="75" y="71"/>
                </a:lnTo>
                <a:lnTo>
                  <a:pt x="75" y="76"/>
                </a:lnTo>
                <a:lnTo>
                  <a:pt x="74" y="80"/>
                </a:lnTo>
                <a:lnTo>
                  <a:pt x="73" y="84"/>
                </a:lnTo>
                <a:lnTo>
                  <a:pt x="69" y="94"/>
                </a:lnTo>
                <a:lnTo>
                  <a:pt x="63" y="104"/>
                </a:lnTo>
                <a:lnTo>
                  <a:pt x="68" y="99"/>
                </a:lnTo>
                <a:lnTo>
                  <a:pt x="73" y="96"/>
                </a:lnTo>
                <a:lnTo>
                  <a:pt x="77" y="93"/>
                </a:lnTo>
                <a:lnTo>
                  <a:pt x="81" y="89"/>
                </a:lnTo>
                <a:lnTo>
                  <a:pt x="85" y="85"/>
                </a:lnTo>
                <a:lnTo>
                  <a:pt x="91" y="71"/>
                </a:lnTo>
                <a:lnTo>
                  <a:pt x="97" y="58"/>
                </a:lnTo>
                <a:lnTo>
                  <a:pt x="102" y="43"/>
                </a:lnTo>
                <a:lnTo>
                  <a:pt x="107" y="32"/>
                </a:lnTo>
                <a:lnTo>
                  <a:pt x="117" y="19"/>
                </a:lnTo>
                <a:lnTo>
                  <a:pt x="128" y="9"/>
                </a:lnTo>
                <a:lnTo>
                  <a:pt x="142" y="0"/>
                </a:lnTo>
                <a:close/>
              </a:path>
            </a:pathLst>
          </a:custGeom>
          <a:grpFill/>
          <a:ln w="0">
            <a:noFill/>
            <a:prstDash val="solid"/>
            <a:round/>
            <a:headEnd/>
            <a:tailEnd/>
          </a:ln>
        </xdr:spPr>
      </xdr:sp>
      <xdr:sp macro="" textlink="">
        <xdr:nvSpPr>
          <xdr:cNvPr id="173" name="Freeform 51">
            <a:extLst>
              <a:ext uri="{FF2B5EF4-FFF2-40B4-BE49-F238E27FC236}">
                <a16:creationId xmlns:a16="http://schemas.microsoft.com/office/drawing/2014/main" id="{00000000-0008-0000-0000-0000AD000000}"/>
              </a:ext>
            </a:extLst>
          </xdr:cNvPr>
          <xdr:cNvSpPr>
            <a:spLocks/>
          </xdr:cNvSpPr>
        </xdr:nvSpPr>
        <xdr:spPr bwMode="auto">
          <a:xfrm>
            <a:off x="667" y="424"/>
            <a:ext cx="29" cy="32"/>
          </a:xfrm>
          <a:custGeom>
            <a:avLst/>
            <a:gdLst>
              <a:gd name="T0" fmla="*/ 70 w 201"/>
              <a:gd name="T1" fmla="*/ 44 h 258"/>
              <a:gd name="T2" fmla="*/ 83 w 201"/>
              <a:gd name="T3" fmla="*/ 122 h 258"/>
              <a:gd name="T4" fmla="*/ 97 w 201"/>
              <a:gd name="T5" fmla="*/ 161 h 258"/>
              <a:gd name="T6" fmla="*/ 112 w 201"/>
              <a:gd name="T7" fmla="*/ 100 h 258"/>
              <a:gd name="T8" fmla="*/ 125 w 201"/>
              <a:gd name="T9" fmla="*/ 88 h 258"/>
              <a:gd name="T10" fmla="*/ 128 w 201"/>
              <a:gd name="T11" fmla="*/ 100 h 258"/>
              <a:gd name="T12" fmla="*/ 124 w 201"/>
              <a:gd name="T13" fmla="*/ 108 h 258"/>
              <a:gd name="T14" fmla="*/ 119 w 201"/>
              <a:gd name="T15" fmla="*/ 118 h 258"/>
              <a:gd name="T16" fmla="*/ 124 w 201"/>
              <a:gd name="T17" fmla="*/ 125 h 258"/>
              <a:gd name="T18" fmla="*/ 119 w 201"/>
              <a:gd name="T19" fmla="*/ 133 h 258"/>
              <a:gd name="T20" fmla="*/ 117 w 201"/>
              <a:gd name="T21" fmla="*/ 139 h 258"/>
              <a:gd name="T22" fmla="*/ 124 w 201"/>
              <a:gd name="T23" fmla="*/ 144 h 258"/>
              <a:gd name="T24" fmla="*/ 124 w 201"/>
              <a:gd name="T25" fmla="*/ 154 h 258"/>
              <a:gd name="T26" fmla="*/ 117 w 201"/>
              <a:gd name="T27" fmla="*/ 174 h 258"/>
              <a:gd name="T28" fmla="*/ 118 w 201"/>
              <a:gd name="T29" fmla="*/ 180 h 258"/>
              <a:gd name="T30" fmla="*/ 125 w 201"/>
              <a:gd name="T31" fmla="*/ 168 h 258"/>
              <a:gd name="T32" fmla="*/ 138 w 201"/>
              <a:gd name="T33" fmla="*/ 145 h 258"/>
              <a:gd name="T34" fmla="*/ 142 w 201"/>
              <a:gd name="T35" fmla="*/ 187 h 258"/>
              <a:gd name="T36" fmla="*/ 158 w 201"/>
              <a:gd name="T37" fmla="*/ 212 h 258"/>
              <a:gd name="T38" fmla="*/ 160 w 201"/>
              <a:gd name="T39" fmla="*/ 188 h 258"/>
              <a:gd name="T40" fmla="*/ 163 w 201"/>
              <a:gd name="T41" fmla="*/ 166 h 258"/>
              <a:gd name="T42" fmla="*/ 170 w 201"/>
              <a:gd name="T43" fmla="*/ 178 h 258"/>
              <a:gd name="T44" fmla="*/ 179 w 201"/>
              <a:gd name="T45" fmla="*/ 203 h 258"/>
              <a:gd name="T46" fmla="*/ 180 w 201"/>
              <a:gd name="T47" fmla="*/ 217 h 258"/>
              <a:gd name="T48" fmla="*/ 185 w 201"/>
              <a:gd name="T49" fmla="*/ 222 h 258"/>
              <a:gd name="T50" fmla="*/ 186 w 201"/>
              <a:gd name="T51" fmla="*/ 232 h 258"/>
              <a:gd name="T52" fmla="*/ 190 w 201"/>
              <a:gd name="T53" fmla="*/ 232 h 258"/>
              <a:gd name="T54" fmla="*/ 196 w 201"/>
              <a:gd name="T55" fmla="*/ 236 h 258"/>
              <a:gd name="T56" fmla="*/ 174 w 201"/>
              <a:gd name="T57" fmla="*/ 246 h 258"/>
              <a:gd name="T58" fmla="*/ 156 w 201"/>
              <a:gd name="T59" fmla="*/ 248 h 258"/>
              <a:gd name="T60" fmla="*/ 178 w 201"/>
              <a:gd name="T61" fmla="*/ 240 h 258"/>
              <a:gd name="T62" fmla="*/ 160 w 201"/>
              <a:gd name="T63" fmla="*/ 221 h 258"/>
              <a:gd name="T64" fmla="*/ 98 w 201"/>
              <a:gd name="T65" fmla="*/ 197 h 258"/>
              <a:gd name="T66" fmla="*/ 56 w 201"/>
              <a:gd name="T67" fmla="*/ 185 h 258"/>
              <a:gd name="T68" fmla="*/ 27 w 201"/>
              <a:gd name="T69" fmla="*/ 165 h 258"/>
              <a:gd name="T70" fmla="*/ 65 w 201"/>
              <a:gd name="T71" fmla="*/ 169 h 258"/>
              <a:gd name="T72" fmla="*/ 82 w 201"/>
              <a:gd name="T73" fmla="*/ 173 h 258"/>
              <a:gd name="T74" fmla="*/ 54 w 201"/>
              <a:gd name="T75" fmla="*/ 125 h 258"/>
              <a:gd name="T76" fmla="*/ 51 w 201"/>
              <a:gd name="T77" fmla="*/ 113 h 258"/>
              <a:gd name="T78" fmla="*/ 47 w 201"/>
              <a:gd name="T79" fmla="*/ 107 h 258"/>
              <a:gd name="T80" fmla="*/ 41 w 201"/>
              <a:gd name="T81" fmla="*/ 105 h 258"/>
              <a:gd name="T82" fmla="*/ 38 w 201"/>
              <a:gd name="T83" fmla="*/ 96 h 258"/>
              <a:gd name="T84" fmla="*/ 26 w 201"/>
              <a:gd name="T85" fmla="*/ 86 h 258"/>
              <a:gd name="T86" fmla="*/ 11 w 201"/>
              <a:gd name="T87" fmla="*/ 61 h 258"/>
              <a:gd name="T88" fmla="*/ 23 w 201"/>
              <a:gd name="T89" fmla="*/ 60 h 258"/>
              <a:gd name="T90" fmla="*/ 41 w 201"/>
              <a:gd name="T91" fmla="*/ 78 h 258"/>
              <a:gd name="T92" fmla="*/ 42 w 201"/>
              <a:gd name="T93" fmla="*/ 52 h 258"/>
              <a:gd name="T94" fmla="*/ 42 w 201"/>
              <a:gd name="T95" fmla="*/ 44 h 258"/>
              <a:gd name="T96" fmla="*/ 38 w 201"/>
              <a:gd name="T97" fmla="*/ 38 h 258"/>
              <a:gd name="T98" fmla="*/ 36 w 201"/>
              <a:gd name="T99" fmla="*/ 33 h 258"/>
              <a:gd name="T100" fmla="*/ 39 w 201"/>
              <a:gd name="T101" fmla="*/ 30 h 258"/>
              <a:gd name="T102" fmla="*/ 36 w 201"/>
              <a:gd name="T103" fmla="*/ 18 h 258"/>
              <a:gd name="T104" fmla="*/ 37 w 201"/>
              <a:gd name="T105" fmla="*/ 9 h 258"/>
              <a:gd name="T106" fmla="*/ 42 w 201"/>
              <a:gd name="T107" fmla="*/ 1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58">
                <a:moveTo>
                  <a:pt x="42" y="0"/>
                </a:moveTo>
                <a:lnTo>
                  <a:pt x="55" y="21"/>
                </a:lnTo>
                <a:lnTo>
                  <a:pt x="62" y="33"/>
                </a:lnTo>
                <a:lnTo>
                  <a:pt x="70" y="44"/>
                </a:lnTo>
                <a:lnTo>
                  <a:pt x="75" y="58"/>
                </a:lnTo>
                <a:lnTo>
                  <a:pt x="79" y="74"/>
                </a:lnTo>
                <a:lnTo>
                  <a:pt x="81" y="101"/>
                </a:lnTo>
                <a:lnTo>
                  <a:pt x="83" y="122"/>
                </a:lnTo>
                <a:lnTo>
                  <a:pt x="86" y="143"/>
                </a:lnTo>
                <a:lnTo>
                  <a:pt x="95" y="162"/>
                </a:lnTo>
                <a:lnTo>
                  <a:pt x="98" y="166"/>
                </a:lnTo>
                <a:lnTo>
                  <a:pt x="97" y="161"/>
                </a:lnTo>
                <a:lnTo>
                  <a:pt x="97" y="156"/>
                </a:lnTo>
                <a:lnTo>
                  <a:pt x="99" y="137"/>
                </a:lnTo>
                <a:lnTo>
                  <a:pt x="104" y="118"/>
                </a:lnTo>
                <a:lnTo>
                  <a:pt x="112" y="100"/>
                </a:lnTo>
                <a:lnTo>
                  <a:pt x="123" y="84"/>
                </a:lnTo>
                <a:lnTo>
                  <a:pt x="123" y="84"/>
                </a:lnTo>
                <a:lnTo>
                  <a:pt x="124" y="86"/>
                </a:lnTo>
                <a:lnTo>
                  <a:pt x="125" y="88"/>
                </a:lnTo>
                <a:lnTo>
                  <a:pt x="126" y="92"/>
                </a:lnTo>
                <a:lnTo>
                  <a:pt x="127" y="94"/>
                </a:lnTo>
                <a:lnTo>
                  <a:pt x="128" y="98"/>
                </a:lnTo>
                <a:lnTo>
                  <a:pt x="128" y="100"/>
                </a:lnTo>
                <a:lnTo>
                  <a:pt x="128" y="101"/>
                </a:lnTo>
                <a:lnTo>
                  <a:pt x="127" y="103"/>
                </a:lnTo>
                <a:lnTo>
                  <a:pt x="126" y="105"/>
                </a:lnTo>
                <a:lnTo>
                  <a:pt x="124" y="108"/>
                </a:lnTo>
                <a:lnTo>
                  <a:pt x="122" y="110"/>
                </a:lnTo>
                <a:lnTo>
                  <a:pt x="121" y="112"/>
                </a:lnTo>
                <a:lnTo>
                  <a:pt x="119" y="114"/>
                </a:lnTo>
                <a:lnTo>
                  <a:pt x="119" y="118"/>
                </a:lnTo>
                <a:lnTo>
                  <a:pt x="121" y="119"/>
                </a:lnTo>
                <a:lnTo>
                  <a:pt x="122" y="121"/>
                </a:lnTo>
                <a:lnTo>
                  <a:pt x="123" y="122"/>
                </a:lnTo>
                <a:lnTo>
                  <a:pt x="124" y="125"/>
                </a:lnTo>
                <a:lnTo>
                  <a:pt x="123" y="127"/>
                </a:lnTo>
                <a:lnTo>
                  <a:pt x="123" y="129"/>
                </a:lnTo>
                <a:lnTo>
                  <a:pt x="121" y="131"/>
                </a:lnTo>
                <a:lnTo>
                  <a:pt x="119" y="133"/>
                </a:lnTo>
                <a:lnTo>
                  <a:pt x="118" y="134"/>
                </a:lnTo>
                <a:lnTo>
                  <a:pt x="117" y="135"/>
                </a:lnTo>
                <a:lnTo>
                  <a:pt x="116" y="137"/>
                </a:lnTo>
                <a:lnTo>
                  <a:pt x="117" y="139"/>
                </a:lnTo>
                <a:lnTo>
                  <a:pt x="118" y="142"/>
                </a:lnTo>
                <a:lnTo>
                  <a:pt x="119" y="143"/>
                </a:lnTo>
                <a:lnTo>
                  <a:pt x="122" y="144"/>
                </a:lnTo>
                <a:lnTo>
                  <a:pt x="124" y="144"/>
                </a:lnTo>
                <a:lnTo>
                  <a:pt x="125" y="146"/>
                </a:lnTo>
                <a:lnTo>
                  <a:pt x="125" y="148"/>
                </a:lnTo>
                <a:lnTo>
                  <a:pt x="125" y="151"/>
                </a:lnTo>
                <a:lnTo>
                  <a:pt x="124" y="154"/>
                </a:lnTo>
                <a:lnTo>
                  <a:pt x="123" y="156"/>
                </a:lnTo>
                <a:lnTo>
                  <a:pt x="122" y="160"/>
                </a:lnTo>
                <a:lnTo>
                  <a:pt x="122" y="162"/>
                </a:lnTo>
                <a:lnTo>
                  <a:pt x="117" y="174"/>
                </a:lnTo>
                <a:lnTo>
                  <a:pt x="114" y="186"/>
                </a:lnTo>
                <a:lnTo>
                  <a:pt x="114" y="185"/>
                </a:lnTo>
                <a:lnTo>
                  <a:pt x="116" y="182"/>
                </a:lnTo>
                <a:lnTo>
                  <a:pt x="118" y="180"/>
                </a:lnTo>
                <a:lnTo>
                  <a:pt x="121" y="178"/>
                </a:lnTo>
                <a:lnTo>
                  <a:pt x="122" y="175"/>
                </a:lnTo>
                <a:lnTo>
                  <a:pt x="124" y="172"/>
                </a:lnTo>
                <a:lnTo>
                  <a:pt x="125" y="168"/>
                </a:lnTo>
                <a:lnTo>
                  <a:pt x="126" y="163"/>
                </a:lnTo>
                <a:lnTo>
                  <a:pt x="129" y="156"/>
                </a:lnTo>
                <a:lnTo>
                  <a:pt x="132" y="149"/>
                </a:lnTo>
                <a:lnTo>
                  <a:pt x="138" y="145"/>
                </a:lnTo>
                <a:lnTo>
                  <a:pt x="144" y="143"/>
                </a:lnTo>
                <a:lnTo>
                  <a:pt x="141" y="157"/>
                </a:lnTo>
                <a:lnTo>
                  <a:pt x="140" y="173"/>
                </a:lnTo>
                <a:lnTo>
                  <a:pt x="142" y="187"/>
                </a:lnTo>
                <a:lnTo>
                  <a:pt x="147" y="199"/>
                </a:lnTo>
                <a:lnTo>
                  <a:pt x="156" y="212"/>
                </a:lnTo>
                <a:lnTo>
                  <a:pt x="157" y="213"/>
                </a:lnTo>
                <a:lnTo>
                  <a:pt x="158" y="212"/>
                </a:lnTo>
                <a:lnTo>
                  <a:pt x="160" y="207"/>
                </a:lnTo>
                <a:lnTo>
                  <a:pt x="160" y="201"/>
                </a:lnTo>
                <a:lnTo>
                  <a:pt x="160" y="197"/>
                </a:lnTo>
                <a:lnTo>
                  <a:pt x="160" y="188"/>
                </a:lnTo>
                <a:lnTo>
                  <a:pt x="159" y="180"/>
                </a:lnTo>
                <a:lnTo>
                  <a:pt x="159" y="175"/>
                </a:lnTo>
                <a:lnTo>
                  <a:pt x="160" y="171"/>
                </a:lnTo>
                <a:lnTo>
                  <a:pt x="163" y="166"/>
                </a:lnTo>
                <a:lnTo>
                  <a:pt x="165" y="163"/>
                </a:lnTo>
                <a:lnTo>
                  <a:pt x="166" y="165"/>
                </a:lnTo>
                <a:lnTo>
                  <a:pt x="168" y="170"/>
                </a:lnTo>
                <a:lnTo>
                  <a:pt x="170" y="178"/>
                </a:lnTo>
                <a:lnTo>
                  <a:pt x="173" y="185"/>
                </a:lnTo>
                <a:lnTo>
                  <a:pt x="175" y="191"/>
                </a:lnTo>
                <a:lnTo>
                  <a:pt x="177" y="194"/>
                </a:lnTo>
                <a:lnTo>
                  <a:pt x="179" y="203"/>
                </a:lnTo>
                <a:lnTo>
                  <a:pt x="178" y="212"/>
                </a:lnTo>
                <a:lnTo>
                  <a:pt x="178" y="221"/>
                </a:lnTo>
                <a:lnTo>
                  <a:pt x="179" y="218"/>
                </a:lnTo>
                <a:lnTo>
                  <a:pt x="180" y="217"/>
                </a:lnTo>
                <a:lnTo>
                  <a:pt x="182" y="217"/>
                </a:lnTo>
                <a:lnTo>
                  <a:pt x="183" y="218"/>
                </a:lnTo>
                <a:lnTo>
                  <a:pt x="185" y="221"/>
                </a:lnTo>
                <a:lnTo>
                  <a:pt x="185" y="222"/>
                </a:lnTo>
                <a:lnTo>
                  <a:pt x="185" y="224"/>
                </a:lnTo>
                <a:lnTo>
                  <a:pt x="186" y="227"/>
                </a:lnTo>
                <a:lnTo>
                  <a:pt x="186" y="230"/>
                </a:lnTo>
                <a:lnTo>
                  <a:pt x="186" y="232"/>
                </a:lnTo>
                <a:lnTo>
                  <a:pt x="186" y="231"/>
                </a:lnTo>
                <a:lnTo>
                  <a:pt x="187" y="231"/>
                </a:lnTo>
                <a:lnTo>
                  <a:pt x="188" y="232"/>
                </a:lnTo>
                <a:lnTo>
                  <a:pt x="190" y="232"/>
                </a:lnTo>
                <a:lnTo>
                  <a:pt x="192" y="233"/>
                </a:lnTo>
                <a:lnTo>
                  <a:pt x="193" y="234"/>
                </a:lnTo>
                <a:lnTo>
                  <a:pt x="194" y="234"/>
                </a:lnTo>
                <a:lnTo>
                  <a:pt x="196" y="236"/>
                </a:lnTo>
                <a:lnTo>
                  <a:pt x="199" y="240"/>
                </a:lnTo>
                <a:lnTo>
                  <a:pt x="201" y="243"/>
                </a:lnTo>
                <a:lnTo>
                  <a:pt x="188" y="243"/>
                </a:lnTo>
                <a:lnTo>
                  <a:pt x="174" y="246"/>
                </a:lnTo>
                <a:lnTo>
                  <a:pt x="160" y="250"/>
                </a:lnTo>
                <a:lnTo>
                  <a:pt x="149" y="258"/>
                </a:lnTo>
                <a:lnTo>
                  <a:pt x="152" y="252"/>
                </a:lnTo>
                <a:lnTo>
                  <a:pt x="156" y="248"/>
                </a:lnTo>
                <a:lnTo>
                  <a:pt x="160" y="243"/>
                </a:lnTo>
                <a:lnTo>
                  <a:pt x="165" y="241"/>
                </a:lnTo>
                <a:lnTo>
                  <a:pt x="171" y="239"/>
                </a:lnTo>
                <a:lnTo>
                  <a:pt x="178" y="240"/>
                </a:lnTo>
                <a:lnTo>
                  <a:pt x="185" y="242"/>
                </a:lnTo>
                <a:lnTo>
                  <a:pt x="179" y="233"/>
                </a:lnTo>
                <a:lnTo>
                  <a:pt x="169" y="226"/>
                </a:lnTo>
                <a:lnTo>
                  <a:pt x="160" y="221"/>
                </a:lnTo>
                <a:lnTo>
                  <a:pt x="145" y="213"/>
                </a:lnTo>
                <a:lnTo>
                  <a:pt x="129" y="205"/>
                </a:lnTo>
                <a:lnTo>
                  <a:pt x="113" y="200"/>
                </a:lnTo>
                <a:lnTo>
                  <a:pt x="98" y="197"/>
                </a:lnTo>
                <a:lnTo>
                  <a:pt x="85" y="194"/>
                </a:lnTo>
                <a:lnTo>
                  <a:pt x="72" y="189"/>
                </a:lnTo>
                <a:lnTo>
                  <a:pt x="65" y="187"/>
                </a:lnTo>
                <a:lnTo>
                  <a:pt x="56" y="185"/>
                </a:lnTo>
                <a:lnTo>
                  <a:pt x="44" y="180"/>
                </a:lnTo>
                <a:lnTo>
                  <a:pt x="31" y="175"/>
                </a:lnTo>
                <a:lnTo>
                  <a:pt x="23" y="170"/>
                </a:lnTo>
                <a:lnTo>
                  <a:pt x="27" y="165"/>
                </a:lnTo>
                <a:lnTo>
                  <a:pt x="31" y="163"/>
                </a:lnTo>
                <a:lnTo>
                  <a:pt x="37" y="161"/>
                </a:lnTo>
                <a:lnTo>
                  <a:pt x="51" y="163"/>
                </a:lnTo>
                <a:lnTo>
                  <a:pt x="65" y="169"/>
                </a:lnTo>
                <a:lnTo>
                  <a:pt x="71" y="174"/>
                </a:lnTo>
                <a:lnTo>
                  <a:pt x="78" y="180"/>
                </a:lnTo>
                <a:lnTo>
                  <a:pt x="85" y="185"/>
                </a:lnTo>
                <a:lnTo>
                  <a:pt x="82" y="173"/>
                </a:lnTo>
                <a:lnTo>
                  <a:pt x="75" y="162"/>
                </a:lnTo>
                <a:lnTo>
                  <a:pt x="70" y="152"/>
                </a:lnTo>
                <a:lnTo>
                  <a:pt x="55" y="128"/>
                </a:lnTo>
                <a:lnTo>
                  <a:pt x="54" y="125"/>
                </a:lnTo>
                <a:lnTo>
                  <a:pt x="53" y="121"/>
                </a:lnTo>
                <a:lnTo>
                  <a:pt x="52" y="119"/>
                </a:lnTo>
                <a:lnTo>
                  <a:pt x="52" y="117"/>
                </a:lnTo>
                <a:lnTo>
                  <a:pt x="51" y="113"/>
                </a:lnTo>
                <a:lnTo>
                  <a:pt x="51" y="110"/>
                </a:lnTo>
                <a:lnTo>
                  <a:pt x="50" y="108"/>
                </a:lnTo>
                <a:lnTo>
                  <a:pt x="48" y="107"/>
                </a:lnTo>
                <a:lnTo>
                  <a:pt x="47" y="107"/>
                </a:lnTo>
                <a:lnTo>
                  <a:pt x="46" y="107"/>
                </a:lnTo>
                <a:lnTo>
                  <a:pt x="44" y="107"/>
                </a:lnTo>
                <a:lnTo>
                  <a:pt x="42" y="107"/>
                </a:lnTo>
                <a:lnTo>
                  <a:pt x="41" y="105"/>
                </a:lnTo>
                <a:lnTo>
                  <a:pt x="39" y="103"/>
                </a:lnTo>
                <a:lnTo>
                  <a:pt x="38" y="101"/>
                </a:lnTo>
                <a:lnTo>
                  <a:pt x="38" y="99"/>
                </a:lnTo>
                <a:lnTo>
                  <a:pt x="38" y="96"/>
                </a:lnTo>
                <a:lnTo>
                  <a:pt x="37" y="94"/>
                </a:lnTo>
                <a:lnTo>
                  <a:pt x="36" y="92"/>
                </a:lnTo>
                <a:lnTo>
                  <a:pt x="30" y="88"/>
                </a:lnTo>
                <a:lnTo>
                  <a:pt x="26" y="86"/>
                </a:lnTo>
                <a:lnTo>
                  <a:pt x="21" y="84"/>
                </a:lnTo>
                <a:lnTo>
                  <a:pt x="17" y="77"/>
                </a:lnTo>
                <a:lnTo>
                  <a:pt x="14" y="70"/>
                </a:lnTo>
                <a:lnTo>
                  <a:pt x="11" y="61"/>
                </a:lnTo>
                <a:lnTo>
                  <a:pt x="7" y="53"/>
                </a:lnTo>
                <a:lnTo>
                  <a:pt x="0" y="49"/>
                </a:lnTo>
                <a:lnTo>
                  <a:pt x="13" y="53"/>
                </a:lnTo>
                <a:lnTo>
                  <a:pt x="23" y="60"/>
                </a:lnTo>
                <a:lnTo>
                  <a:pt x="33" y="72"/>
                </a:lnTo>
                <a:lnTo>
                  <a:pt x="42" y="84"/>
                </a:lnTo>
                <a:lnTo>
                  <a:pt x="41" y="81"/>
                </a:lnTo>
                <a:lnTo>
                  <a:pt x="41" y="78"/>
                </a:lnTo>
                <a:lnTo>
                  <a:pt x="40" y="75"/>
                </a:lnTo>
                <a:lnTo>
                  <a:pt x="39" y="67"/>
                </a:lnTo>
                <a:lnTo>
                  <a:pt x="40" y="60"/>
                </a:lnTo>
                <a:lnTo>
                  <a:pt x="42" y="52"/>
                </a:lnTo>
                <a:lnTo>
                  <a:pt x="43" y="49"/>
                </a:lnTo>
                <a:lnTo>
                  <a:pt x="43" y="47"/>
                </a:lnTo>
                <a:lnTo>
                  <a:pt x="43" y="46"/>
                </a:lnTo>
                <a:lnTo>
                  <a:pt x="42" y="44"/>
                </a:lnTo>
                <a:lnTo>
                  <a:pt x="41" y="42"/>
                </a:lnTo>
                <a:lnTo>
                  <a:pt x="40" y="40"/>
                </a:lnTo>
                <a:lnTo>
                  <a:pt x="39" y="39"/>
                </a:lnTo>
                <a:lnTo>
                  <a:pt x="38" y="38"/>
                </a:lnTo>
                <a:lnTo>
                  <a:pt x="37" y="38"/>
                </a:lnTo>
                <a:lnTo>
                  <a:pt x="36" y="37"/>
                </a:lnTo>
                <a:lnTo>
                  <a:pt x="36" y="34"/>
                </a:lnTo>
                <a:lnTo>
                  <a:pt x="36" y="33"/>
                </a:lnTo>
                <a:lnTo>
                  <a:pt x="37" y="32"/>
                </a:lnTo>
                <a:lnTo>
                  <a:pt x="38" y="31"/>
                </a:lnTo>
                <a:lnTo>
                  <a:pt x="39" y="31"/>
                </a:lnTo>
                <a:lnTo>
                  <a:pt x="39" y="30"/>
                </a:lnTo>
                <a:lnTo>
                  <a:pt x="39" y="26"/>
                </a:lnTo>
                <a:lnTo>
                  <a:pt x="38" y="23"/>
                </a:lnTo>
                <a:lnTo>
                  <a:pt x="37" y="21"/>
                </a:lnTo>
                <a:lnTo>
                  <a:pt x="36" y="18"/>
                </a:lnTo>
                <a:lnTo>
                  <a:pt x="34" y="15"/>
                </a:lnTo>
                <a:lnTo>
                  <a:pt x="34" y="14"/>
                </a:lnTo>
                <a:lnTo>
                  <a:pt x="36" y="12"/>
                </a:lnTo>
                <a:lnTo>
                  <a:pt x="37" y="9"/>
                </a:lnTo>
                <a:lnTo>
                  <a:pt x="39" y="7"/>
                </a:lnTo>
                <a:lnTo>
                  <a:pt x="40" y="5"/>
                </a:lnTo>
                <a:lnTo>
                  <a:pt x="41" y="3"/>
                </a:lnTo>
                <a:lnTo>
                  <a:pt x="42" y="1"/>
                </a:lnTo>
                <a:lnTo>
                  <a:pt x="42" y="0"/>
                </a:lnTo>
                <a:close/>
              </a:path>
            </a:pathLst>
          </a:custGeom>
          <a:grpFill/>
          <a:ln w="0">
            <a:noFill/>
            <a:prstDash val="solid"/>
            <a:round/>
            <a:headEnd/>
            <a:tailEnd/>
          </a:ln>
        </xdr:spPr>
      </xdr:sp>
      <xdr:sp macro="" textlink="">
        <xdr:nvSpPr>
          <xdr:cNvPr id="174" name="Freeform 52">
            <a:extLst>
              <a:ext uri="{FF2B5EF4-FFF2-40B4-BE49-F238E27FC236}">
                <a16:creationId xmlns:a16="http://schemas.microsoft.com/office/drawing/2014/main" id="{00000000-0008-0000-0000-0000AE000000}"/>
              </a:ext>
            </a:extLst>
          </xdr:cNvPr>
          <xdr:cNvSpPr>
            <a:spLocks/>
          </xdr:cNvSpPr>
        </xdr:nvSpPr>
        <xdr:spPr bwMode="auto">
          <a:xfrm>
            <a:off x="698" y="469"/>
            <a:ext cx="19" cy="48"/>
          </a:xfrm>
          <a:custGeom>
            <a:avLst/>
            <a:gdLst>
              <a:gd name="T0" fmla="*/ 129 w 135"/>
              <a:gd name="T1" fmla="*/ 17 h 387"/>
              <a:gd name="T2" fmla="*/ 126 w 135"/>
              <a:gd name="T3" fmla="*/ 47 h 387"/>
              <a:gd name="T4" fmla="*/ 110 w 135"/>
              <a:gd name="T5" fmla="*/ 84 h 387"/>
              <a:gd name="T6" fmla="*/ 105 w 135"/>
              <a:gd name="T7" fmla="*/ 99 h 387"/>
              <a:gd name="T8" fmla="*/ 107 w 135"/>
              <a:gd name="T9" fmla="*/ 98 h 387"/>
              <a:gd name="T10" fmla="*/ 131 w 135"/>
              <a:gd name="T11" fmla="*/ 90 h 387"/>
              <a:gd name="T12" fmla="*/ 128 w 135"/>
              <a:gd name="T13" fmla="*/ 106 h 387"/>
              <a:gd name="T14" fmla="*/ 98 w 135"/>
              <a:gd name="T15" fmla="*/ 143 h 387"/>
              <a:gd name="T16" fmla="*/ 71 w 135"/>
              <a:gd name="T17" fmla="*/ 180 h 387"/>
              <a:gd name="T18" fmla="*/ 68 w 135"/>
              <a:gd name="T19" fmla="*/ 194 h 387"/>
              <a:gd name="T20" fmla="*/ 66 w 135"/>
              <a:gd name="T21" fmla="*/ 202 h 387"/>
              <a:gd name="T22" fmla="*/ 74 w 135"/>
              <a:gd name="T23" fmla="*/ 197 h 387"/>
              <a:gd name="T24" fmla="*/ 85 w 135"/>
              <a:gd name="T25" fmla="*/ 189 h 387"/>
              <a:gd name="T26" fmla="*/ 96 w 135"/>
              <a:gd name="T27" fmla="*/ 186 h 387"/>
              <a:gd name="T28" fmla="*/ 122 w 135"/>
              <a:gd name="T29" fmla="*/ 175 h 387"/>
              <a:gd name="T30" fmla="*/ 131 w 135"/>
              <a:gd name="T31" fmla="*/ 173 h 387"/>
              <a:gd name="T32" fmla="*/ 121 w 135"/>
              <a:gd name="T33" fmla="*/ 194 h 387"/>
              <a:gd name="T34" fmla="*/ 84 w 135"/>
              <a:gd name="T35" fmla="*/ 211 h 387"/>
              <a:gd name="T36" fmla="*/ 58 w 135"/>
              <a:gd name="T37" fmla="*/ 225 h 387"/>
              <a:gd name="T38" fmla="*/ 51 w 135"/>
              <a:gd name="T39" fmla="*/ 237 h 387"/>
              <a:gd name="T40" fmla="*/ 50 w 135"/>
              <a:gd name="T41" fmla="*/ 246 h 387"/>
              <a:gd name="T42" fmla="*/ 48 w 135"/>
              <a:gd name="T43" fmla="*/ 252 h 387"/>
              <a:gd name="T44" fmla="*/ 51 w 135"/>
              <a:gd name="T45" fmla="*/ 254 h 387"/>
              <a:gd name="T46" fmla="*/ 55 w 135"/>
              <a:gd name="T47" fmla="*/ 256 h 387"/>
              <a:gd name="T48" fmla="*/ 63 w 135"/>
              <a:gd name="T49" fmla="*/ 256 h 387"/>
              <a:gd name="T50" fmla="*/ 92 w 135"/>
              <a:gd name="T51" fmla="*/ 247 h 387"/>
              <a:gd name="T52" fmla="*/ 93 w 135"/>
              <a:gd name="T53" fmla="*/ 264 h 387"/>
              <a:gd name="T54" fmla="*/ 60 w 135"/>
              <a:gd name="T55" fmla="*/ 278 h 387"/>
              <a:gd name="T56" fmla="*/ 34 w 135"/>
              <a:gd name="T57" fmla="*/ 293 h 387"/>
              <a:gd name="T58" fmla="*/ 29 w 135"/>
              <a:gd name="T59" fmla="*/ 310 h 387"/>
              <a:gd name="T60" fmla="*/ 11 w 135"/>
              <a:gd name="T61" fmla="*/ 351 h 387"/>
              <a:gd name="T62" fmla="*/ 0 w 135"/>
              <a:gd name="T63" fmla="*/ 386 h 387"/>
              <a:gd name="T64" fmla="*/ 11 w 135"/>
              <a:gd name="T65" fmla="*/ 341 h 387"/>
              <a:gd name="T66" fmla="*/ 22 w 135"/>
              <a:gd name="T67" fmla="*/ 306 h 387"/>
              <a:gd name="T68" fmla="*/ 17 w 135"/>
              <a:gd name="T69" fmla="*/ 270 h 387"/>
              <a:gd name="T70" fmla="*/ 28 w 135"/>
              <a:gd name="T71" fmla="*/ 267 h 387"/>
              <a:gd name="T72" fmla="*/ 26 w 135"/>
              <a:gd name="T73" fmla="*/ 245 h 387"/>
              <a:gd name="T74" fmla="*/ 13 w 135"/>
              <a:gd name="T75" fmla="*/ 207 h 387"/>
              <a:gd name="T76" fmla="*/ 16 w 135"/>
              <a:gd name="T77" fmla="*/ 148 h 387"/>
              <a:gd name="T78" fmla="*/ 26 w 135"/>
              <a:gd name="T79" fmla="*/ 167 h 387"/>
              <a:gd name="T80" fmla="*/ 33 w 135"/>
              <a:gd name="T81" fmla="*/ 193 h 387"/>
              <a:gd name="T82" fmla="*/ 40 w 135"/>
              <a:gd name="T83" fmla="*/ 176 h 387"/>
              <a:gd name="T84" fmla="*/ 29 w 135"/>
              <a:gd name="T85" fmla="*/ 134 h 387"/>
              <a:gd name="T86" fmla="*/ 35 w 135"/>
              <a:gd name="T87" fmla="*/ 86 h 387"/>
              <a:gd name="T88" fmla="*/ 44 w 135"/>
              <a:gd name="T89" fmla="*/ 106 h 387"/>
              <a:gd name="T90" fmla="*/ 49 w 135"/>
              <a:gd name="T91" fmla="*/ 125 h 387"/>
              <a:gd name="T92" fmla="*/ 59 w 135"/>
              <a:gd name="T93" fmla="*/ 139 h 387"/>
              <a:gd name="T94" fmla="*/ 58 w 135"/>
              <a:gd name="T95" fmla="*/ 117 h 387"/>
              <a:gd name="T96" fmla="*/ 59 w 135"/>
              <a:gd name="T97" fmla="*/ 85 h 387"/>
              <a:gd name="T98" fmla="*/ 63 w 135"/>
              <a:gd name="T99" fmla="*/ 62 h 387"/>
              <a:gd name="T100" fmla="*/ 68 w 135"/>
              <a:gd name="T101" fmla="*/ 32 h 387"/>
              <a:gd name="T102" fmla="*/ 73 w 135"/>
              <a:gd name="T103" fmla="*/ 12 h 387"/>
              <a:gd name="T104" fmla="*/ 90 w 135"/>
              <a:gd name="T105" fmla="*/ 53 h 387"/>
              <a:gd name="T106" fmla="*/ 87 w 135"/>
              <a:gd name="T107" fmla="*/ 76 h 387"/>
              <a:gd name="T108" fmla="*/ 95 w 135"/>
              <a:gd name="T109" fmla="*/ 67 h 387"/>
              <a:gd name="T110" fmla="*/ 114 w 135"/>
              <a:gd name="T111" fmla="*/ 17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5" h="387">
                <a:moveTo>
                  <a:pt x="130" y="0"/>
                </a:moveTo>
                <a:lnTo>
                  <a:pt x="128" y="8"/>
                </a:lnTo>
                <a:lnTo>
                  <a:pt x="129" y="17"/>
                </a:lnTo>
                <a:lnTo>
                  <a:pt x="130" y="26"/>
                </a:lnTo>
                <a:lnTo>
                  <a:pt x="130" y="35"/>
                </a:lnTo>
                <a:lnTo>
                  <a:pt x="126" y="47"/>
                </a:lnTo>
                <a:lnTo>
                  <a:pt x="120" y="59"/>
                </a:lnTo>
                <a:lnTo>
                  <a:pt x="114" y="70"/>
                </a:lnTo>
                <a:lnTo>
                  <a:pt x="110" y="84"/>
                </a:lnTo>
                <a:lnTo>
                  <a:pt x="106" y="96"/>
                </a:lnTo>
                <a:lnTo>
                  <a:pt x="105" y="99"/>
                </a:lnTo>
                <a:lnTo>
                  <a:pt x="105" y="99"/>
                </a:lnTo>
                <a:lnTo>
                  <a:pt x="106" y="98"/>
                </a:lnTo>
                <a:lnTo>
                  <a:pt x="107" y="98"/>
                </a:lnTo>
                <a:lnTo>
                  <a:pt x="107" y="98"/>
                </a:lnTo>
                <a:lnTo>
                  <a:pt x="121" y="93"/>
                </a:lnTo>
                <a:lnTo>
                  <a:pt x="134" y="88"/>
                </a:lnTo>
                <a:lnTo>
                  <a:pt x="131" y="90"/>
                </a:lnTo>
                <a:lnTo>
                  <a:pt x="129" y="96"/>
                </a:lnTo>
                <a:lnTo>
                  <a:pt x="129" y="103"/>
                </a:lnTo>
                <a:lnTo>
                  <a:pt x="128" y="106"/>
                </a:lnTo>
                <a:lnTo>
                  <a:pt x="121" y="120"/>
                </a:lnTo>
                <a:lnTo>
                  <a:pt x="110" y="132"/>
                </a:lnTo>
                <a:lnTo>
                  <a:pt x="98" y="143"/>
                </a:lnTo>
                <a:lnTo>
                  <a:pt x="87" y="154"/>
                </a:lnTo>
                <a:lnTo>
                  <a:pt x="79" y="165"/>
                </a:lnTo>
                <a:lnTo>
                  <a:pt x="71" y="180"/>
                </a:lnTo>
                <a:lnTo>
                  <a:pt x="69" y="186"/>
                </a:lnTo>
                <a:lnTo>
                  <a:pt x="69" y="190"/>
                </a:lnTo>
                <a:lnTo>
                  <a:pt x="68" y="194"/>
                </a:lnTo>
                <a:lnTo>
                  <a:pt x="67" y="198"/>
                </a:lnTo>
                <a:lnTo>
                  <a:pt x="66" y="200"/>
                </a:lnTo>
                <a:lnTo>
                  <a:pt x="66" y="202"/>
                </a:lnTo>
                <a:lnTo>
                  <a:pt x="67" y="204"/>
                </a:lnTo>
                <a:lnTo>
                  <a:pt x="71" y="201"/>
                </a:lnTo>
                <a:lnTo>
                  <a:pt x="74" y="197"/>
                </a:lnTo>
                <a:lnTo>
                  <a:pt x="78" y="193"/>
                </a:lnTo>
                <a:lnTo>
                  <a:pt x="82" y="190"/>
                </a:lnTo>
                <a:lnTo>
                  <a:pt x="85" y="189"/>
                </a:lnTo>
                <a:lnTo>
                  <a:pt x="88" y="188"/>
                </a:lnTo>
                <a:lnTo>
                  <a:pt x="92" y="188"/>
                </a:lnTo>
                <a:lnTo>
                  <a:pt x="96" y="186"/>
                </a:lnTo>
                <a:lnTo>
                  <a:pt x="101" y="183"/>
                </a:lnTo>
                <a:lnTo>
                  <a:pt x="111" y="178"/>
                </a:lnTo>
                <a:lnTo>
                  <a:pt x="122" y="175"/>
                </a:lnTo>
                <a:lnTo>
                  <a:pt x="125" y="174"/>
                </a:lnTo>
                <a:lnTo>
                  <a:pt x="128" y="174"/>
                </a:lnTo>
                <a:lnTo>
                  <a:pt x="131" y="173"/>
                </a:lnTo>
                <a:lnTo>
                  <a:pt x="135" y="174"/>
                </a:lnTo>
                <a:lnTo>
                  <a:pt x="129" y="186"/>
                </a:lnTo>
                <a:lnTo>
                  <a:pt x="121" y="194"/>
                </a:lnTo>
                <a:lnTo>
                  <a:pt x="110" y="201"/>
                </a:lnTo>
                <a:lnTo>
                  <a:pt x="97" y="207"/>
                </a:lnTo>
                <a:lnTo>
                  <a:pt x="84" y="211"/>
                </a:lnTo>
                <a:lnTo>
                  <a:pt x="72" y="216"/>
                </a:lnTo>
                <a:lnTo>
                  <a:pt x="62" y="223"/>
                </a:lnTo>
                <a:lnTo>
                  <a:pt x="58" y="225"/>
                </a:lnTo>
                <a:lnTo>
                  <a:pt x="55" y="229"/>
                </a:lnTo>
                <a:lnTo>
                  <a:pt x="53" y="233"/>
                </a:lnTo>
                <a:lnTo>
                  <a:pt x="51" y="237"/>
                </a:lnTo>
                <a:lnTo>
                  <a:pt x="50" y="239"/>
                </a:lnTo>
                <a:lnTo>
                  <a:pt x="50" y="243"/>
                </a:lnTo>
                <a:lnTo>
                  <a:pt x="50" y="246"/>
                </a:lnTo>
                <a:lnTo>
                  <a:pt x="49" y="249"/>
                </a:lnTo>
                <a:lnTo>
                  <a:pt x="49" y="251"/>
                </a:lnTo>
                <a:lnTo>
                  <a:pt x="48" y="252"/>
                </a:lnTo>
                <a:lnTo>
                  <a:pt x="49" y="255"/>
                </a:lnTo>
                <a:lnTo>
                  <a:pt x="50" y="254"/>
                </a:lnTo>
                <a:lnTo>
                  <a:pt x="51" y="254"/>
                </a:lnTo>
                <a:lnTo>
                  <a:pt x="52" y="255"/>
                </a:lnTo>
                <a:lnTo>
                  <a:pt x="54" y="256"/>
                </a:lnTo>
                <a:lnTo>
                  <a:pt x="55" y="256"/>
                </a:lnTo>
                <a:lnTo>
                  <a:pt x="58" y="256"/>
                </a:lnTo>
                <a:lnTo>
                  <a:pt x="60" y="256"/>
                </a:lnTo>
                <a:lnTo>
                  <a:pt x="63" y="256"/>
                </a:lnTo>
                <a:lnTo>
                  <a:pt x="65" y="256"/>
                </a:lnTo>
                <a:lnTo>
                  <a:pt x="77" y="252"/>
                </a:lnTo>
                <a:lnTo>
                  <a:pt x="92" y="247"/>
                </a:lnTo>
                <a:lnTo>
                  <a:pt x="108" y="246"/>
                </a:lnTo>
                <a:lnTo>
                  <a:pt x="101" y="255"/>
                </a:lnTo>
                <a:lnTo>
                  <a:pt x="93" y="264"/>
                </a:lnTo>
                <a:lnTo>
                  <a:pt x="84" y="271"/>
                </a:lnTo>
                <a:lnTo>
                  <a:pt x="72" y="276"/>
                </a:lnTo>
                <a:lnTo>
                  <a:pt x="60" y="278"/>
                </a:lnTo>
                <a:lnTo>
                  <a:pt x="49" y="281"/>
                </a:lnTo>
                <a:lnTo>
                  <a:pt x="39" y="287"/>
                </a:lnTo>
                <a:lnTo>
                  <a:pt x="34" y="293"/>
                </a:lnTo>
                <a:lnTo>
                  <a:pt x="31" y="297"/>
                </a:lnTo>
                <a:lnTo>
                  <a:pt x="30" y="303"/>
                </a:lnTo>
                <a:lnTo>
                  <a:pt x="29" y="310"/>
                </a:lnTo>
                <a:lnTo>
                  <a:pt x="23" y="323"/>
                </a:lnTo>
                <a:lnTo>
                  <a:pt x="16" y="337"/>
                </a:lnTo>
                <a:lnTo>
                  <a:pt x="11" y="351"/>
                </a:lnTo>
                <a:lnTo>
                  <a:pt x="6" y="369"/>
                </a:lnTo>
                <a:lnTo>
                  <a:pt x="0" y="387"/>
                </a:lnTo>
                <a:lnTo>
                  <a:pt x="0" y="386"/>
                </a:lnTo>
                <a:lnTo>
                  <a:pt x="2" y="371"/>
                </a:lnTo>
                <a:lnTo>
                  <a:pt x="7" y="355"/>
                </a:lnTo>
                <a:lnTo>
                  <a:pt x="11" y="341"/>
                </a:lnTo>
                <a:lnTo>
                  <a:pt x="15" y="330"/>
                </a:lnTo>
                <a:lnTo>
                  <a:pt x="19" y="319"/>
                </a:lnTo>
                <a:lnTo>
                  <a:pt x="22" y="306"/>
                </a:lnTo>
                <a:lnTo>
                  <a:pt x="23" y="293"/>
                </a:lnTo>
                <a:lnTo>
                  <a:pt x="22" y="281"/>
                </a:lnTo>
                <a:lnTo>
                  <a:pt x="17" y="270"/>
                </a:lnTo>
                <a:lnTo>
                  <a:pt x="10" y="261"/>
                </a:lnTo>
                <a:lnTo>
                  <a:pt x="19" y="265"/>
                </a:lnTo>
                <a:lnTo>
                  <a:pt x="28" y="267"/>
                </a:lnTo>
                <a:lnTo>
                  <a:pt x="38" y="267"/>
                </a:lnTo>
                <a:lnTo>
                  <a:pt x="34" y="255"/>
                </a:lnTo>
                <a:lnTo>
                  <a:pt x="26" y="245"/>
                </a:lnTo>
                <a:lnTo>
                  <a:pt x="21" y="234"/>
                </a:lnTo>
                <a:lnTo>
                  <a:pt x="16" y="220"/>
                </a:lnTo>
                <a:lnTo>
                  <a:pt x="13" y="207"/>
                </a:lnTo>
                <a:lnTo>
                  <a:pt x="12" y="195"/>
                </a:lnTo>
                <a:lnTo>
                  <a:pt x="13" y="172"/>
                </a:lnTo>
                <a:lnTo>
                  <a:pt x="16" y="148"/>
                </a:lnTo>
                <a:lnTo>
                  <a:pt x="17" y="154"/>
                </a:lnTo>
                <a:lnTo>
                  <a:pt x="22" y="160"/>
                </a:lnTo>
                <a:lnTo>
                  <a:pt x="26" y="167"/>
                </a:lnTo>
                <a:lnTo>
                  <a:pt x="28" y="173"/>
                </a:lnTo>
                <a:lnTo>
                  <a:pt x="30" y="183"/>
                </a:lnTo>
                <a:lnTo>
                  <a:pt x="33" y="193"/>
                </a:lnTo>
                <a:lnTo>
                  <a:pt x="38" y="202"/>
                </a:lnTo>
                <a:lnTo>
                  <a:pt x="41" y="190"/>
                </a:lnTo>
                <a:lnTo>
                  <a:pt x="40" y="176"/>
                </a:lnTo>
                <a:lnTo>
                  <a:pt x="36" y="162"/>
                </a:lnTo>
                <a:lnTo>
                  <a:pt x="31" y="148"/>
                </a:lnTo>
                <a:lnTo>
                  <a:pt x="29" y="134"/>
                </a:lnTo>
                <a:lnTo>
                  <a:pt x="29" y="134"/>
                </a:lnTo>
                <a:lnTo>
                  <a:pt x="30" y="110"/>
                </a:lnTo>
                <a:lnTo>
                  <a:pt x="35" y="86"/>
                </a:lnTo>
                <a:lnTo>
                  <a:pt x="36" y="92"/>
                </a:lnTo>
                <a:lnTo>
                  <a:pt x="40" y="99"/>
                </a:lnTo>
                <a:lnTo>
                  <a:pt x="44" y="106"/>
                </a:lnTo>
                <a:lnTo>
                  <a:pt x="48" y="113"/>
                </a:lnTo>
                <a:lnTo>
                  <a:pt x="49" y="119"/>
                </a:lnTo>
                <a:lnTo>
                  <a:pt x="49" y="125"/>
                </a:lnTo>
                <a:lnTo>
                  <a:pt x="51" y="132"/>
                </a:lnTo>
                <a:lnTo>
                  <a:pt x="54" y="137"/>
                </a:lnTo>
                <a:lnTo>
                  <a:pt x="59" y="139"/>
                </a:lnTo>
                <a:lnTo>
                  <a:pt x="59" y="136"/>
                </a:lnTo>
                <a:lnTo>
                  <a:pt x="59" y="128"/>
                </a:lnTo>
                <a:lnTo>
                  <a:pt x="58" y="117"/>
                </a:lnTo>
                <a:lnTo>
                  <a:pt x="59" y="105"/>
                </a:lnTo>
                <a:lnTo>
                  <a:pt x="59" y="94"/>
                </a:lnTo>
                <a:lnTo>
                  <a:pt x="59" y="85"/>
                </a:lnTo>
                <a:lnTo>
                  <a:pt x="60" y="79"/>
                </a:lnTo>
                <a:lnTo>
                  <a:pt x="62" y="68"/>
                </a:lnTo>
                <a:lnTo>
                  <a:pt x="63" y="62"/>
                </a:lnTo>
                <a:lnTo>
                  <a:pt x="64" y="58"/>
                </a:lnTo>
                <a:lnTo>
                  <a:pt x="65" y="52"/>
                </a:lnTo>
                <a:lnTo>
                  <a:pt x="68" y="32"/>
                </a:lnTo>
                <a:lnTo>
                  <a:pt x="70" y="11"/>
                </a:lnTo>
                <a:lnTo>
                  <a:pt x="69" y="7"/>
                </a:lnTo>
                <a:lnTo>
                  <a:pt x="73" y="12"/>
                </a:lnTo>
                <a:lnTo>
                  <a:pt x="81" y="25"/>
                </a:lnTo>
                <a:lnTo>
                  <a:pt x="86" y="38"/>
                </a:lnTo>
                <a:lnTo>
                  <a:pt x="90" y="53"/>
                </a:lnTo>
                <a:lnTo>
                  <a:pt x="88" y="59"/>
                </a:lnTo>
                <a:lnTo>
                  <a:pt x="88" y="67"/>
                </a:lnTo>
                <a:lnTo>
                  <a:pt x="87" y="76"/>
                </a:lnTo>
                <a:lnTo>
                  <a:pt x="90" y="82"/>
                </a:lnTo>
                <a:lnTo>
                  <a:pt x="94" y="87"/>
                </a:lnTo>
                <a:lnTo>
                  <a:pt x="95" y="67"/>
                </a:lnTo>
                <a:lnTo>
                  <a:pt x="98" y="47"/>
                </a:lnTo>
                <a:lnTo>
                  <a:pt x="107" y="29"/>
                </a:lnTo>
                <a:lnTo>
                  <a:pt x="114" y="17"/>
                </a:lnTo>
                <a:lnTo>
                  <a:pt x="124" y="6"/>
                </a:lnTo>
                <a:lnTo>
                  <a:pt x="130" y="0"/>
                </a:lnTo>
                <a:close/>
              </a:path>
            </a:pathLst>
          </a:custGeom>
          <a:grpFill/>
          <a:ln w="0">
            <a:noFill/>
            <a:prstDash val="solid"/>
            <a:round/>
            <a:headEnd/>
            <a:tailEnd/>
          </a:ln>
        </xdr:spPr>
      </xdr:sp>
      <xdr:sp macro="" textlink="">
        <xdr:nvSpPr>
          <xdr:cNvPr id="175" name="Freeform 53">
            <a:extLst>
              <a:ext uri="{FF2B5EF4-FFF2-40B4-BE49-F238E27FC236}">
                <a16:creationId xmlns:a16="http://schemas.microsoft.com/office/drawing/2014/main" id="{00000000-0008-0000-0000-0000AF000000}"/>
              </a:ext>
            </a:extLst>
          </xdr:cNvPr>
          <xdr:cNvSpPr>
            <a:spLocks/>
          </xdr:cNvSpPr>
        </xdr:nvSpPr>
        <xdr:spPr bwMode="auto">
          <a:xfrm>
            <a:off x="686" y="327"/>
            <a:ext cx="16" cy="76"/>
          </a:xfrm>
          <a:custGeom>
            <a:avLst/>
            <a:gdLst>
              <a:gd name="T0" fmla="*/ 9 w 109"/>
              <a:gd name="T1" fmla="*/ 3 h 613"/>
              <a:gd name="T2" fmla="*/ 14 w 109"/>
              <a:gd name="T3" fmla="*/ 15 h 613"/>
              <a:gd name="T4" fmla="*/ 18 w 109"/>
              <a:gd name="T5" fmla="*/ 25 h 613"/>
              <a:gd name="T6" fmla="*/ 25 w 109"/>
              <a:gd name="T7" fmla="*/ 72 h 613"/>
              <a:gd name="T8" fmla="*/ 26 w 109"/>
              <a:gd name="T9" fmla="*/ 83 h 613"/>
              <a:gd name="T10" fmla="*/ 26 w 109"/>
              <a:gd name="T11" fmla="*/ 95 h 613"/>
              <a:gd name="T12" fmla="*/ 34 w 109"/>
              <a:gd name="T13" fmla="*/ 129 h 613"/>
              <a:gd name="T14" fmla="*/ 39 w 109"/>
              <a:gd name="T15" fmla="*/ 157 h 613"/>
              <a:gd name="T16" fmla="*/ 48 w 109"/>
              <a:gd name="T17" fmla="*/ 204 h 613"/>
              <a:gd name="T18" fmla="*/ 54 w 109"/>
              <a:gd name="T19" fmla="*/ 241 h 613"/>
              <a:gd name="T20" fmla="*/ 91 w 109"/>
              <a:gd name="T21" fmla="*/ 455 h 613"/>
              <a:gd name="T22" fmla="*/ 99 w 109"/>
              <a:gd name="T23" fmla="*/ 512 h 613"/>
              <a:gd name="T24" fmla="*/ 106 w 109"/>
              <a:gd name="T25" fmla="*/ 567 h 613"/>
              <a:gd name="T26" fmla="*/ 108 w 109"/>
              <a:gd name="T27" fmla="*/ 584 h 613"/>
              <a:gd name="T28" fmla="*/ 108 w 109"/>
              <a:gd name="T29" fmla="*/ 604 h 613"/>
              <a:gd name="T30" fmla="*/ 103 w 109"/>
              <a:gd name="T31" fmla="*/ 612 h 613"/>
              <a:gd name="T32" fmla="*/ 101 w 109"/>
              <a:gd name="T33" fmla="*/ 613 h 613"/>
              <a:gd name="T34" fmla="*/ 99 w 109"/>
              <a:gd name="T35" fmla="*/ 612 h 613"/>
              <a:gd name="T36" fmla="*/ 98 w 109"/>
              <a:gd name="T37" fmla="*/ 608 h 613"/>
              <a:gd name="T38" fmla="*/ 97 w 109"/>
              <a:gd name="T39" fmla="*/ 605 h 613"/>
              <a:gd name="T40" fmla="*/ 92 w 109"/>
              <a:gd name="T41" fmla="*/ 565 h 613"/>
              <a:gd name="T42" fmla="*/ 80 w 109"/>
              <a:gd name="T43" fmla="*/ 483 h 613"/>
              <a:gd name="T44" fmla="*/ 79 w 109"/>
              <a:gd name="T45" fmla="*/ 475 h 613"/>
              <a:gd name="T46" fmla="*/ 78 w 109"/>
              <a:gd name="T47" fmla="*/ 464 h 613"/>
              <a:gd name="T48" fmla="*/ 73 w 109"/>
              <a:gd name="T49" fmla="*/ 425 h 613"/>
              <a:gd name="T50" fmla="*/ 59 w 109"/>
              <a:gd name="T51" fmla="*/ 349 h 613"/>
              <a:gd name="T52" fmla="*/ 48 w 109"/>
              <a:gd name="T53" fmla="*/ 283 h 613"/>
              <a:gd name="T54" fmla="*/ 37 w 109"/>
              <a:gd name="T55" fmla="*/ 214 h 613"/>
              <a:gd name="T56" fmla="*/ 25 w 109"/>
              <a:gd name="T57" fmla="*/ 169 h 613"/>
              <a:gd name="T58" fmla="*/ 17 w 109"/>
              <a:gd name="T59" fmla="*/ 120 h 613"/>
              <a:gd name="T60" fmla="*/ 11 w 109"/>
              <a:gd name="T61" fmla="*/ 83 h 613"/>
              <a:gd name="T62" fmla="*/ 5 w 109"/>
              <a:gd name="T63" fmla="*/ 22 h 613"/>
              <a:gd name="T64" fmla="*/ 3 w 109"/>
              <a:gd name="T65" fmla="*/ 16 h 613"/>
              <a:gd name="T66" fmla="*/ 0 w 109"/>
              <a:gd name="T67" fmla="*/ 9 h 613"/>
              <a:gd name="T68" fmla="*/ 0 w 109"/>
              <a:gd name="T69" fmla="*/ 4 h 613"/>
              <a:gd name="T70" fmla="*/ 6 w 109"/>
              <a:gd name="T71" fmla="*/ 0 h 6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09" h="613">
                <a:moveTo>
                  <a:pt x="6" y="0"/>
                </a:moveTo>
                <a:lnTo>
                  <a:pt x="9" y="3"/>
                </a:lnTo>
                <a:lnTo>
                  <a:pt x="12" y="8"/>
                </a:lnTo>
                <a:lnTo>
                  <a:pt x="14" y="15"/>
                </a:lnTo>
                <a:lnTo>
                  <a:pt x="17" y="21"/>
                </a:lnTo>
                <a:lnTo>
                  <a:pt x="18" y="25"/>
                </a:lnTo>
                <a:lnTo>
                  <a:pt x="22" y="48"/>
                </a:lnTo>
                <a:lnTo>
                  <a:pt x="25" y="72"/>
                </a:lnTo>
                <a:lnTo>
                  <a:pt x="26" y="77"/>
                </a:lnTo>
                <a:lnTo>
                  <a:pt x="26" y="83"/>
                </a:lnTo>
                <a:lnTo>
                  <a:pt x="26" y="89"/>
                </a:lnTo>
                <a:lnTo>
                  <a:pt x="26" y="95"/>
                </a:lnTo>
                <a:lnTo>
                  <a:pt x="30" y="112"/>
                </a:lnTo>
                <a:lnTo>
                  <a:pt x="34" y="129"/>
                </a:lnTo>
                <a:lnTo>
                  <a:pt x="35" y="134"/>
                </a:lnTo>
                <a:lnTo>
                  <a:pt x="39" y="157"/>
                </a:lnTo>
                <a:lnTo>
                  <a:pt x="44" y="178"/>
                </a:lnTo>
                <a:lnTo>
                  <a:pt x="48" y="204"/>
                </a:lnTo>
                <a:lnTo>
                  <a:pt x="50" y="220"/>
                </a:lnTo>
                <a:lnTo>
                  <a:pt x="54" y="241"/>
                </a:lnTo>
                <a:lnTo>
                  <a:pt x="59" y="261"/>
                </a:lnTo>
                <a:lnTo>
                  <a:pt x="91" y="455"/>
                </a:lnTo>
                <a:lnTo>
                  <a:pt x="95" y="482"/>
                </a:lnTo>
                <a:lnTo>
                  <a:pt x="99" y="512"/>
                </a:lnTo>
                <a:lnTo>
                  <a:pt x="104" y="551"/>
                </a:lnTo>
                <a:lnTo>
                  <a:pt x="106" y="567"/>
                </a:lnTo>
                <a:lnTo>
                  <a:pt x="107" y="574"/>
                </a:lnTo>
                <a:lnTo>
                  <a:pt x="108" y="584"/>
                </a:lnTo>
                <a:lnTo>
                  <a:pt x="109" y="593"/>
                </a:lnTo>
                <a:lnTo>
                  <a:pt x="108" y="604"/>
                </a:lnTo>
                <a:lnTo>
                  <a:pt x="104" y="610"/>
                </a:lnTo>
                <a:lnTo>
                  <a:pt x="103" y="612"/>
                </a:lnTo>
                <a:lnTo>
                  <a:pt x="102" y="613"/>
                </a:lnTo>
                <a:lnTo>
                  <a:pt x="101" y="613"/>
                </a:lnTo>
                <a:lnTo>
                  <a:pt x="101" y="613"/>
                </a:lnTo>
                <a:lnTo>
                  <a:pt x="99" y="612"/>
                </a:lnTo>
                <a:lnTo>
                  <a:pt x="98" y="610"/>
                </a:lnTo>
                <a:lnTo>
                  <a:pt x="98" y="608"/>
                </a:lnTo>
                <a:lnTo>
                  <a:pt x="98" y="606"/>
                </a:lnTo>
                <a:lnTo>
                  <a:pt x="97" y="605"/>
                </a:lnTo>
                <a:lnTo>
                  <a:pt x="94" y="578"/>
                </a:lnTo>
                <a:lnTo>
                  <a:pt x="92" y="565"/>
                </a:lnTo>
                <a:lnTo>
                  <a:pt x="91" y="557"/>
                </a:lnTo>
                <a:lnTo>
                  <a:pt x="80" y="483"/>
                </a:lnTo>
                <a:lnTo>
                  <a:pt x="80" y="481"/>
                </a:lnTo>
                <a:lnTo>
                  <a:pt x="79" y="475"/>
                </a:lnTo>
                <a:lnTo>
                  <a:pt x="79" y="469"/>
                </a:lnTo>
                <a:lnTo>
                  <a:pt x="78" y="464"/>
                </a:lnTo>
                <a:lnTo>
                  <a:pt x="78" y="461"/>
                </a:lnTo>
                <a:lnTo>
                  <a:pt x="73" y="425"/>
                </a:lnTo>
                <a:lnTo>
                  <a:pt x="65" y="389"/>
                </a:lnTo>
                <a:lnTo>
                  <a:pt x="59" y="349"/>
                </a:lnTo>
                <a:lnTo>
                  <a:pt x="54" y="329"/>
                </a:lnTo>
                <a:lnTo>
                  <a:pt x="48" y="283"/>
                </a:lnTo>
                <a:lnTo>
                  <a:pt x="44" y="248"/>
                </a:lnTo>
                <a:lnTo>
                  <a:pt x="37" y="214"/>
                </a:lnTo>
                <a:lnTo>
                  <a:pt x="32" y="192"/>
                </a:lnTo>
                <a:lnTo>
                  <a:pt x="25" y="169"/>
                </a:lnTo>
                <a:lnTo>
                  <a:pt x="21" y="145"/>
                </a:lnTo>
                <a:lnTo>
                  <a:pt x="17" y="120"/>
                </a:lnTo>
                <a:lnTo>
                  <a:pt x="13" y="101"/>
                </a:lnTo>
                <a:lnTo>
                  <a:pt x="11" y="83"/>
                </a:lnTo>
                <a:lnTo>
                  <a:pt x="9" y="52"/>
                </a:lnTo>
                <a:lnTo>
                  <a:pt x="5" y="22"/>
                </a:lnTo>
                <a:lnTo>
                  <a:pt x="4" y="20"/>
                </a:lnTo>
                <a:lnTo>
                  <a:pt x="3" y="16"/>
                </a:lnTo>
                <a:lnTo>
                  <a:pt x="2" y="13"/>
                </a:lnTo>
                <a:lnTo>
                  <a:pt x="0" y="9"/>
                </a:lnTo>
                <a:lnTo>
                  <a:pt x="0" y="7"/>
                </a:lnTo>
                <a:lnTo>
                  <a:pt x="0" y="4"/>
                </a:lnTo>
                <a:lnTo>
                  <a:pt x="2" y="3"/>
                </a:lnTo>
                <a:lnTo>
                  <a:pt x="6" y="0"/>
                </a:lnTo>
                <a:close/>
              </a:path>
            </a:pathLst>
          </a:custGeom>
          <a:grpFill/>
          <a:ln w="0">
            <a:noFill/>
            <a:prstDash val="solid"/>
            <a:round/>
            <a:headEnd/>
            <a:tailEnd/>
          </a:ln>
        </xdr:spPr>
      </xdr:sp>
      <xdr:sp macro="" textlink="">
        <xdr:nvSpPr>
          <xdr:cNvPr id="176" name="Freeform 54">
            <a:extLst>
              <a:ext uri="{FF2B5EF4-FFF2-40B4-BE49-F238E27FC236}">
                <a16:creationId xmlns:a16="http://schemas.microsoft.com/office/drawing/2014/main" id="{00000000-0008-0000-0000-0000B0000000}"/>
              </a:ext>
            </a:extLst>
          </xdr:cNvPr>
          <xdr:cNvSpPr>
            <a:spLocks/>
          </xdr:cNvSpPr>
        </xdr:nvSpPr>
        <xdr:spPr bwMode="auto">
          <a:xfrm>
            <a:off x="702" y="300"/>
            <a:ext cx="27" cy="102"/>
          </a:xfrm>
          <a:custGeom>
            <a:avLst/>
            <a:gdLst>
              <a:gd name="T0" fmla="*/ 175 w 186"/>
              <a:gd name="T1" fmla="*/ 0 h 818"/>
              <a:gd name="T2" fmla="*/ 180 w 186"/>
              <a:gd name="T3" fmla="*/ 0 h 818"/>
              <a:gd name="T4" fmla="*/ 184 w 186"/>
              <a:gd name="T5" fmla="*/ 2 h 818"/>
              <a:gd name="T6" fmla="*/ 186 w 186"/>
              <a:gd name="T7" fmla="*/ 2 h 818"/>
              <a:gd name="T8" fmla="*/ 180 w 186"/>
              <a:gd name="T9" fmla="*/ 25 h 818"/>
              <a:gd name="T10" fmla="*/ 176 w 186"/>
              <a:gd name="T11" fmla="*/ 49 h 818"/>
              <a:gd name="T12" fmla="*/ 171 w 186"/>
              <a:gd name="T13" fmla="*/ 66 h 818"/>
              <a:gd name="T14" fmla="*/ 164 w 186"/>
              <a:gd name="T15" fmla="*/ 100 h 818"/>
              <a:gd name="T16" fmla="*/ 155 w 186"/>
              <a:gd name="T17" fmla="*/ 141 h 818"/>
              <a:gd name="T18" fmla="*/ 147 w 186"/>
              <a:gd name="T19" fmla="*/ 185 h 818"/>
              <a:gd name="T20" fmla="*/ 140 w 186"/>
              <a:gd name="T21" fmla="*/ 212 h 818"/>
              <a:gd name="T22" fmla="*/ 132 w 186"/>
              <a:gd name="T23" fmla="*/ 252 h 818"/>
              <a:gd name="T24" fmla="*/ 120 w 186"/>
              <a:gd name="T25" fmla="*/ 308 h 818"/>
              <a:gd name="T26" fmla="*/ 110 w 186"/>
              <a:gd name="T27" fmla="*/ 357 h 818"/>
              <a:gd name="T28" fmla="*/ 100 w 186"/>
              <a:gd name="T29" fmla="*/ 399 h 818"/>
              <a:gd name="T30" fmla="*/ 94 w 186"/>
              <a:gd name="T31" fmla="*/ 425 h 818"/>
              <a:gd name="T32" fmla="*/ 88 w 186"/>
              <a:gd name="T33" fmla="*/ 449 h 818"/>
              <a:gd name="T34" fmla="*/ 78 w 186"/>
              <a:gd name="T35" fmla="*/ 491 h 818"/>
              <a:gd name="T36" fmla="*/ 68 w 186"/>
              <a:gd name="T37" fmla="*/ 539 h 818"/>
              <a:gd name="T38" fmla="*/ 58 w 186"/>
              <a:gd name="T39" fmla="*/ 586 h 818"/>
              <a:gd name="T40" fmla="*/ 52 w 186"/>
              <a:gd name="T41" fmla="*/ 618 h 818"/>
              <a:gd name="T42" fmla="*/ 47 w 186"/>
              <a:gd name="T43" fmla="*/ 644 h 818"/>
              <a:gd name="T44" fmla="*/ 18 w 186"/>
              <a:gd name="T45" fmla="*/ 794 h 818"/>
              <a:gd name="T46" fmla="*/ 13 w 186"/>
              <a:gd name="T47" fmla="*/ 808 h 818"/>
              <a:gd name="T48" fmla="*/ 3 w 186"/>
              <a:gd name="T49" fmla="*/ 818 h 818"/>
              <a:gd name="T50" fmla="*/ 3 w 186"/>
              <a:gd name="T51" fmla="*/ 806 h 818"/>
              <a:gd name="T52" fmla="*/ 0 w 186"/>
              <a:gd name="T53" fmla="*/ 789 h 818"/>
              <a:gd name="T54" fmla="*/ 10 w 186"/>
              <a:gd name="T55" fmla="*/ 745 h 818"/>
              <a:gd name="T56" fmla="*/ 20 w 186"/>
              <a:gd name="T57" fmla="*/ 692 h 818"/>
              <a:gd name="T58" fmla="*/ 28 w 186"/>
              <a:gd name="T59" fmla="*/ 650 h 818"/>
              <a:gd name="T60" fmla="*/ 39 w 186"/>
              <a:gd name="T61" fmla="*/ 604 h 818"/>
              <a:gd name="T62" fmla="*/ 49 w 186"/>
              <a:gd name="T63" fmla="*/ 565 h 818"/>
              <a:gd name="T64" fmla="*/ 54 w 186"/>
              <a:gd name="T65" fmla="*/ 540 h 818"/>
              <a:gd name="T66" fmla="*/ 56 w 186"/>
              <a:gd name="T67" fmla="*/ 526 h 818"/>
              <a:gd name="T68" fmla="*/ 63 w 186"/>
              <a:gd name="T69" fmla="*/ 498 h 818"/>
              <a:gd name="T70" fmla="*/ 72 w 186"/>
              <a:gd name="T71" fmla="*/ 453 h 818"/>
              <a:gd name="T72" fmla="*/ 79 w 186"/>
              <a:gd name="T73" fmla="*/ 418 h 818"/>
              <a:gd name="T74" fmla="*/ 103 w 186"/>
              <a:gd name="T75" fmla="*/ 312 h 818"/>
              <a:gd name="T76" fmla="*/ 111 w 186"/>
              <a:gd name="T77" fmla="*/ 269 h 818"/>
              <a:gd name="T78" fmla="*/ 127 w 186"/>
              <a:gd name="T79" fmla="*/ 213 h 818"/>
              <a:gd name="T80" fmla="*/ 139 w 186"/>
              <a:gd name="T81" fmla="*/ 163 h 818"/>
              <a:gd name="T82" fmla="*/ 141 w 186"/>
              <a:gd name="T83" fmla="*/ 148 h 818"/>
              <a:gd name="T84" fmla="*/ 145 w 186"/>
              <a:gd name="T85" fmla="*/ 134 h 818"/>
              <a:gd name="T86" fmla="*/ 157 w 186"/>
              <a:gd name="T87" fmla="*/ 78 h 818"/>
              <a:gd name="T88" fmla="*/ 169 w 186"/>
              <a:gd name="T89" fmla="*/ 26 h 8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86" h="818">
                <a:moveTo>
                  <a:pt x="174" y="0"/>
                </a:moveTo>
                <a:lnTo>
                  <a:pt x="175" y="0"/>
                </a:lnTo>
                <a:lnTo>
                  <a:pt x="177" y="0"/>
                </a:lnTo>
                <a:lnTo>
                  <a:pt x="180" y="0"/>
                </a:lnTo>
                <a:lnTo>
                  <a:pt x="182" y="2"/>
                </a:lnTo>
                <a:lnTo>
                  <a:pt x="184" y="2"/>
                </a:lnTo>
                <a:lnTo>
                  <a:pt x="186" y="2"/>
                </a:lnTo>
                <a:lnTo>
                  <a:pt x="186" y="2"/>
                </a:lnTo>
                <a:lnTo>
                  <a:pt x="182" y="13"/>
                </a:lnTo>
                <a:lnTo>
                  <a:pt x="180" y="25"/>
                </a:lnTo>
                <a:lnTo>
                  <a:pt x="179" y="38"/>
                </a:lnTo>
                <a:lnTo>
                  <a:pt x="176" y="49"/>
                </a:lnTo>
                <a:lnTo>
                  <a:pt x="174" y="55"/>
                </a:lnTo>
                <a:lnTo>
                  <a:pt x="171" y="66"/>
                </a:lnTo>
                <a:lnTo>
                  <a:pt x="167" y="82"/>
                </a:lnTo>
                <a:lnTo>
                  <a:pt x="164" y="100"/>
                </a:lnTo>
                <a:lnTo>
                  <a:pt x="160" y="120"/>
                </a:lnTo>
                <a:lnTo>
                  <a:pt x="155" y="141"/>
                </a:lnTo>
                <a:lnTo>
                  <a:pt x="151" y="164"/>
                </a:lnTo>
                <a:lnTo>
                  <a:pt x="147" y="185"/>
                </a:lnTo>
                <a:lnTo>
                  <a:pt x="142" y="202"/>
                </a:lnTo>
                <a:lnTo>
                  <a:pt x="140" y="212"/>
                </a:lnTo>
                <a:lnTo>
                  <a:pt x="136" y="229"/>
                </a:lnTo>
                <a:lnTo>
                  <a:pt x="132" y="252"/>
                </a:lnTo>
                <a:lnTo>
                  <a:pt x="125" y="278"/>
                </a:lnTo>
                <a:lnTo>
                  <a:pt x="120" y="308"/>
                </a:lnTo>
                <a:lnTo>
                  <a:pt x="114" y="333"/>
                </a:lnTo>
                <a:lnTo>
                  <a:pt x="110" y="357"/>
                </a:lnTo>
                <a:lnTo>
                  <a:pt x="105" y="380"/>
                </a:lnTo>
                <a:lnTo>
                  <a:pt x="100" y="399"/>
                </a:lnTo>
                <a:lnTo>
                  <a:pt x="97" y="415"/>
                </a:lnTo>
                <a:lnTo>
                  <a:pt x="94" y="425"/>
                </a:lnTo>
                <a:lnTo>
                  <a:pt x="91" y="434"/>
                </a:lnTo>
                <a:lnTo>
                  <a:pt x="88" y="449"/>
                </a:lnTo>
                <a:lnTo>
                  <a:pt x="83" y="468"/>
                </a:lnTo>
                <a:lnTo>
                  <a:pt x="78" y="491"/>
                </a:lnTo>
                <a:lnTo>
                  <a:pt x="74" y="516"/>
                </a:lnTo>
                <a:lnTo>
                  <a:pt x="68" y="539"/>
                </a:lnTo>
                <a:lnTo>
                  <a:pt x="63" y="564"/>
                </a:lnTo>
                <a:lnTo>
                  <a:pt x="58" y="586"/>
                </a:lnTo>
                <a:lnTo>
                  <a:pt x="54" y="604"/>
                </a:lnTo>
                <a:lnTo>
                  <a:pt x="52" y="618"/>
                </a:lnTo>
                <a:lnTo>
                  <a:pt x="50" y="626"/>
                </a:lnTo>
                <a:lnTo>
                  <a:pt x="47" y="644"/>
                </a:lnTo>
                <a:lnTo>
                  <a:pt x="34" y="719"/>
                </a:lnTo>
                <a:lnTo>
                  <a:pt x="18" y="794"/>
                </a:lnTo>
                <a:lnTo>
                  <a:pt x="15" y="800"/>
                </a:lnTo>
                <a:lnTo>
                  <a:pt x="13" y="808"/>
                </a:lnTo>
                <a:lnTo>
                  <a:pt x="9" y="815"/>
                </a:lnTo>
                <a:lnTo>
                  <a:pt x="3" y="818"/>
                </a:lnTo>
                <a:lnTo>
                  <a:pt x="4" y="813"/>
                </a:lnTo>
                <a:lnTo>
                  <a:pt x="3" y="806"/>
                </a:lnTo>
                <a:lnTo>
                  <a:pt x="1" y="800"/>
                </a:lnTo>
                <a:lnTo>
                  <a:pt x="0" y="789"/>
                </a:lnTo>
                <a:lnTo>
                  <a:pt x="3" y="778"/>
                </a:lnTo>
                <a:lnTo>
                  <a:pt x="10" y="745"/>
                </a:lnTo>
                <a:lnTo>
                  <a:pt x="18" y="708"/>
                </a:lnTo>
                <a:lnTo>
                  <a:pt x="20" y="692"/>
                </a:lnTo>
                <a:lnTo>
                  <a:pt x="24" y="673"/>
                </a:lnTo>
                <a:lnTo>
                  <a:pt x="28" y="650"/>
                </a:lnTo>
                <a:lnTo>
                  <a:pt x="34" y="626"/>
                </a:lnTo>
                <a:lnTo>
                  <a:pt x="39" y="604"/>
                </a:lnTo>
                <a:lnTo>
                  <a:pt x="44" y="581"/>
                </a:lnTo>
                <a:lnTo>
                  <a:pt x="49" y="565"/>
                </a:lnTo>
                <a:lnTo>
                  <a:pt x="52" y="551"/>
                </a:lnTo>
                <a:lnTo>
                  <a:pt x="54" y="540"/>
                </a:lnTo>
                <a:lnTo>
                  <a:pt x="55" y="534"/>
                </a:lnTo>
                <a:lnTo>
                  <a:pt x="56" y="526"/>
                </a:lnTo>
                <a:lnTo>
                  <a:pt x="60" y="513"/>
                </a:lnTo>
                <a:lnTo>
                  <a:pt x="63" y="498"/>
                </a:lnTo>
                <a:lnTo>
                  <a:pt x="67" y="475"/>
                </a:lnTo>
                <a:lnTo>
                  <a:pt x="72" y="453"/>
                </a:lnTo>
                <a:lnTo>
                  <a:pt x="76" y="434"/>
                </a:lnTo>
                <a:lnTo>
                  <a:pt x="79" y="418"/>
                </a:lnTo>
                <a:lnTo>
                  <a:pt x="92" y="362"/>
                </a:lnTo>
                <a:lnTo>
                  <a:pt x="103" y="312"/>
                </a:lnTo>
                <a:lnTo>
                  <a:pt x="104" y="309"/>
                </a:lnTo>
                <a:lnTo>
                  <a:pt x="111" y="269"/>
                </a:lnTo>
                <a:lnTo>
                  <a:pt x="122" y="231"/>
                </a:lnTo>
                <a:lnTo>
                  <a:pt x="127" y="213"/>
                </a:lnTo>
                <a:lnTo>
                  <a:pt x="132" y="194"/>
                </a:lnTo>
                <a:lnTo>
                  <a:pt x="139" y="163"/>
                </a:lnTo>
                <a:lnTo>
                  <a:pt x="140" y="155"/>
                </a:lnTo>
                <a:lnTo>
                  <a:pt x="141" y="148"/>
                </a:lnTo>
                <a:lnTo>
                  <a:pt x="142" y="141"/>
                </a:lnTo>
                <a:lnTo>
                  <a:pt x="145" y="134"/>
                </a:lnTo>
                <a:lnTo>
                  <a:pt x="152" y="104"/>
                </a:lnTo>
                <a:lnTo>
                  <a:pt x="157" y="78"/>
                </a:lnTo>
                <a:lnTo>
                  <a:pt x="164" y="52"/>
                </a:lnTo>
                <a:lnTo>
                  <a:pt x="169" y="26"/>
                </a:lnTo>
                <a:lnTo>
                  <a:pt x="174" y="0"/>
                </a:lnTo>
                <a:close/>
              </a:path>
            </a:pathLst>
          </a:custGeom>
          <a:grpFill/>
          <a:ln w="0">
            <a:noFill/>
            <a:prstDash val="solid"/>
            <a:round/>
            <a:headEnd/>
            <a:tailEnd/>
          </a:ln>
        </xdr:spPr>
      </xdr:sp>
      <xdr:sp macro="" textlink="">
        <xdr:nvSpPr>
          <xdr:cNvPr id="177" name="Freeform 55">
            <a:extLst>
              <a:ext uri="{FF2B5EF4-FFF2-40B4-BE49-F238E27FC236}">
                <a16:creationId xmlns:a16="http://schemas.microsoft.com/office/drawing/2014/main" id="{00000000-0008-0000-0000-0000B1000000}"/>
              </a:ext>
            </a:extLst>
          </xdr:cNvPr>
          <xdr:cNvSpPr>
            <a:spLocks/>
          </xdr:cNvSpPr>
        </xdr:nvSpPr>
        <xdr:spPr bwMode="auto">
          <a:xfrm>
            <a:off x="692" y="403"/>
            <a:ext cx="11" cy="347"/>
          </a:xfrm>
          <a:custGeom>
            <a:avLst/>
            <a:gdLst>
              <a:gd name="T0" fmla="*/ 76 w 77"/>
              <a:gd name="T1" fmla="*/ 2 h 2775"/>
              <a:gd name="T2" fmla="*/ 75 w 77"/>
              <a:gd name="T3" fmla="*/ 10 h 2775"/>
              <a:gd name="T4" fmla="*/ 73 w 77"/>
              <a:gd name="T5" fmla="*/ 30 h 2775"/>
              <a:gd name="T6" fmla="*/ 71 w 77"/>
              <a:gd name="T7" fmla="*/ 53 h 2775"/>
              <a:gd name="T8" fmla="*/ 70 w 77"/>
              <a:gd name="T9" fmla="*/ 66 h 2775"/>
              <a:gd name="T10" fmla="*/ 67 w 77"/>
              <a:gd name="T11" fmla="*/ 116 h 2775"/>
              <a:gd name="T12" fmla="*/ 67 w 77"/>
              <a:gd name="T13" fmla="*/ 220 h 2775"/>
              <a:gd name="T14" fmla="*/ 55 w 77"/>
              <a:gd name="T15" fmla="*/ 357 h 2775"/>
              <a:gd name="T16" fmla="*/ 49 w 77"/>
              <a:gd name="T17" fmla="*/ 504 h 2775"/>
              <a:gd name="T18" fmla="*/ 51 w 77"/>
              <a:gd name="T19" fmla="*/ 604 h 2775"/>
              <a:gd name="T20" fmla="*/ 49 w 77"/>
              <a:gd name="T21" fmla="*/ 719 h 2775"/>
              <a:gd name="T22" fmla="*/ 49 w 77"/>
              <a:gd name="T23" fmla="*/ 778 h 2775"/>
              <a:gd name="T24" fmla="*/ 49 w 77"/>
              <a:gd name="T25" fmla="*/ 829 h 2775"/>
              <a:gd name="T26" fmla="*/ 49 w 77"/>
              <a:gd name="T27" fmla="*/ 891 h 2775"/>
              <a:gd name="T28" fmla="*/ 54 w 77"/>
              <a:gd name="T29" fmla="*/ 976 h 2775"/>
              <a:gd name="T30" fmla="*/ 55 w 77"/>
              <a:gd name="T31" fmla="*/ 1045 h 2775"/>
              <a:gd name="T32" fmla="*/ 61 w 77"/>
              <a:gd name="T33" fmla="*/ 1175 h 2775"/>
              <a:gd name="T34" fmla="*/ 65 w 77"/>
              <a:gd name="T35" fmla="*/ 1308 h 2775"/>
              <a:gd name="T36" fmla="*/ 65 w 77"/>
              <a:gd name="T37" fmla="*/ 1448 h 2775"/>
              <a:gd name="T38" fmla="*/ 58 w 77"/>
              <a:gd name="T39" fmla="*/ 1602 h 2775"/>
              <a:gd name="T40" fmla="*/ 58 w 77"/>
              <a:gd name="T41" fmla="*/ 1696 h 2775"/>
              <a:gd name="T42" fmla="*/ 58 w 77"/>
              <a:gd name="T43" fmla="*/ 1878 h 2775"/>
              <a:gd name="T44" fmla="*/ 58 w 77"/>
              <a:gd name="T45" fmla="*/ 2105 h 2775"/>
              <a:gd name="T46" fmla="*/ 58 w 77"/>
              <a:gd name="T47" fmla="*/ 2337 h 2775"/>
              <a:gd name="T48" fmla="*/ 58 w 77"/>
              <a:gd name="T49" fmla="*/ 2535 h 2775"/>
              <a:gd name="T50" fmla="*/ 58 w 77"/>
              <a:gd name="T51" fmla="*/ 2654 h 2775"/>
              <a:gd name="T52" fmla="*/ 58 w 77"/>
              <a:gd name="T53" fmla="*/ 2684 h 2775"/>
              <a:gd name="T54" fmla="*/ 58 w 77"/>
              <a:gd name="T55" fmla="*/ 2726 h 2775"/>
              <a:gd name="T56" fmla="*/ 47 w 77"/>
              <a:gd name="T57" fmla="*/ 2738 h 2775"/>
              <a:gd name="T58" fmla="*/ 39 w 77"/>
              <a:gd name="T59" fmla="*/ 2737 h 2775"/>
              <a:gd name="T60" fmla="*/ 39 w 77"/>
              <a:gd name="T61" fmla="*/ 2745 h 2775"/>
              <a:gd name="T62" fmla="*/ 21 w 77"/>
              <a:gd name="T63" fmla="*/ 2761 h 2775"/>
              <a:gd name="T64" fmla="*/ 15 w 77"/>
              <a:gd name="T65" fmla="*/ 2765 h 2775"/>
              <a:gd name="T66" fmla="*/ 15 w 77"/>
              <a:gd name="T67" fmla="*/ 2773 h 2775"/>
              <a:gd name="T68" fmla="*/ 2 w 77"/>
              <a:gd name="T69" fmla="*/ 2774 h 2775"/>
              <a:gd name="T70" fmla="*/ 1 w 77"/>
              <a:gd name="T71" fmla="*/ 2754 h 2775"/>
              <a:gd name="T72" fmla="*/ 9 w 77"/>
              <a:gd name="T73" fmla="*/ 2721 h 2775"/>
              <a:gd name="T74" fmla="*/ 12 w 77"/>
              <a:gd name="T75" fmla="*/ 2647 h 2775"/>
              <a:gd name="T76" fmla="*/ 15 w 77"/>
              <a:gd name="T77" fmla="*/ 2476 h 2775"/>
              <a:gd name="T78" fmla="*/ 19 w 77"/>
              <a:gd name="T79" fmla="*/ 2250 h 2775"/>
              <a:gd name="T80" fmla="*/ 21 w 77"/>
              <a:gd name="T81" fmla="*/ 2008 h 2775"/>
              <a:gd name="T82" fmla="*/ 24 w 77"/>
              <a:gd name="T83" fmla="*/ 1791 h 2775"/>
              <a:gd name="T84" fmla="*/ 26 w 77"/>
              <a:gd name="T85" fmla="*/ 1641 h 2775"/>
              <a:gd name="T86" fmla="*/ 31 w 77"/>
              <a:gd name="T87" fmla="*/ 1556 h 2775"/>
              <a:gd name="T88" fmla="*/ 31 w 77"/>
              <a:gd name="T89" fmla="*/ 1449 h 2775"/>
              <a:gd name="T90" fmla="*/ 35 w 77"/>
              <a:gd name="T91" fmla="*/ 1386 h 2775"/>
              <a:gd name="T92" fmla="*/ 38 w 77"/>
              <a:gd name="T93" fmla="*/ 1304 h 2775"/>
              <a:gd name="T94" fmla="*/ 39 w 77"/>
              <a:gd name="T95" fmla="*/ 1194 h 2775"/>
              <a:gd name="T96" fmla="*/ 40 w 77"/>
              <a:gd name="T97" fmla="*/ 1067 h 2775"/>
              <a:gd name="T98" fmla="*/ 30 w 77"/>
              <a:gd name="T99" fmla="*/ 922 h 2775"/>
              <a:gd name="T100" fmla="*/ 33 w 77"/>
              <a:gd name="T101" fmla="*/ 694 h 2775"/>
              <a:gd name="T102" fmla="*/ 34 w 77"/>
              <a:gd name="T103" fmla="*/ 574 h 2775"/>
              <a:gd name="T104" fmla="*/ 35 w 77"/>
              <a:gd name="T105" fmla="*/ 415 h 2775"/>
              <a:gd name="T106" fmla="*/ 43 w 77"/>
              <a:gd name="T107" fmla="*/ 260 h 2775"/>
              <a:gd name="T108" fmla="*/ 44 w 77"/>
              <a:gd name="T109" fmla="*/ 134 h 2775"/>
              <a:gd name="T110" fmla="*/ 53 w 77"/>
              <a:gd name="T111" fmla="*/ 35 h 2775"/>
              <a:gd name="T112" fmla="*/ 57 w 77"/>
              <a:gd name="T113" fmla="*/ 10 h 2775"/>
              <a:gd name="T114" fmla="*/ 67 w 77"/>
              <a:gd name="T115" fmla="*/ 3 h 2775"/>
              <a:gd name="T116" fmla="*/ 76 w 77"/>
              <a:gd name="T117" fmla="*/ 0 h 27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7" h="2775">
                <a:moveTo>
                  <a:pt x="76" y="0"/>
                </a:moveTo>
                <a:lnTo>
                  <a:pt x="77" y="0"/>
                </a:lnTo>
                <a:lnTo>
                  <a:pt x="77" y="1"/>
                </a:lnTo>
                <a:lnTo>
                  <a:pt x="76" y="2"/>
                </a:lnTo>
                <a:lnTo>
                  <a:pt x="76" y="3"/>
                </a:lnTo>
                <a:lnTo>
                  <a:pt x="75" y="4"/>
                </a:lnTo>
                <a:lnTo>
                  <a:pt x="75" y="8"/>
                </a:lnTo>
                <a:lnTo>
                  <a:pt x="75" y="10"/>
                </a:lnTo>
                <a:lnTo>
                  <a:pt x="76" y="12"/>
                </a:lnTo>
                <a:lnTo>
                  <a:pt x="75" y="14"/>
                </a:lnTo>
                <a:lnTo>
                  <a:pt x="75" y="22"/>
                </a:lnTo>
                <a:lnTo>
                  <a:pt x="73" y="30"/>
                </a:lnTo>
                <a:lnTo>
                  <a:pt x="73" y="36"/>
                </a:lnTo>
                <a:lnTo>
                  <a:pt x="73" y="43"/>
                </a:lnTo>
                <a:lnTo>
                  <a:pt x="72" y="48"/>
                </a:lnTo>
                <a:lnTo>
                  <a:pt x="71" y="53"/>
                </a:lnTo>
                <a:lnTo>
                  <a:pt x="70" y="57"/>
                </a:lnTo>
                <a:lnTo>
                  <a:pt x="70" y="62"/>
                </a:lnTo>
                <a:lnTo>
                  <a:pt x="70" y="64"/>
                </a:lnTo>
                <a:lnTo>
                  <a:pt x="70" y="66"/>
                </a:lnTo>
                <a:lnTo>
                  <a:pt x="70" y="71"/>
                </a:lnTo>
                <a:lnTo>
                  <a:pt x="69" y="77"/>
                </a:lnTo>
                <a:lnTo>
                  <a:pt x="69" y="86"/>
                </a:lnTo>
                <a:lnTo>
                  <a:pt x="67" y="116"/>
                </a:lnTo>
                <a:lnTo>
                  <a:pt x="66" y="157"/>
                </a:lnTo>
                <a:lnTo>
                  <a:pt x="66" y="197"/>
                </a:lnTo>
                <a:lnTo>
                  <a:pt x="66" y="211"/>
                </a:lnTo>
                <a:lnTo>
                  <a:pt x="67" y="220"/>
                </a:lnTo>
                <a:lnTo>
                  <a:pt x="66" y="257"/>
                </a:lnTo>
                <a:lnTo>
                  <a:pt x="63" y="293"/>
                </a:lnTo>
                <a:lnTo>
                  <a:pt x="58" y="330"/>
                </a:lnTo>
                <a:lnTo>
                  <a:pt x="55" y="357"/>
                </a:lnTo>
                <a:lnTo>
                  <a:pt x="53" y="385"/>
                </a:lnTo>
                <a:lnTo>
                  <a:pt x="50" y="432"/>
                </a:lnTo>
                <a:lnTo>
                  <a:pt x="48" y="467"/>
                </a:lnTo>
                <a:lnTo>
                  <a:pt x="49" y="504"/>
                </a:lnTo>
                <a:lnTo>
                  <a:pt x="49" y="535"/>
                </a:lnTo>
                <a:lnTo>
                  <a:pt x="48" y="567"/>
                </a:lnTo>
                <a:lnTo>
                  <a:pt x="48" y="577"/>
                </a:lnTo>
                <a:lnTo>
                  <a:pt x="51" y="604"/>
                </a:lnTo>
                <a:lnTo>
                  <a:pt x="54" y="630"/>
                </a:lnTo>
                <a:lnTo>
                  <a:pt x="54" y="636"/>
                </a:lnTo>
                <a:lnTo>
                  <a:pt x="50" y="699"/>
                </a:lnTo>
                <a:lnTo>
                  <a:pt x="49" y="719"/>
                </a:lnTo>
                <a:lnTo>
                  <a:pt x="49" y="729"/>
                </a:lnTo>
                <a:lnTo>
                  <a:pt x="48" y="743"/>
                </a:lnTo>
                <a:lnTo>
                  <a:pt x="49" y="760"/>
                </a:lnTo>
                <a:lnTo>
                  <a:pt x="49" y="778"/>
                </a:lnTo>
                <a:lnTo>
                  <a:pt x="49" y="794"/>
                </a:lnTo>
                <a:lnTo>
                  <a:pt x="49" y="809"/>
                </a:lnTo>
                <a:lnTo>
                  <a:pt x="49" y="821"/>
                </a:lnTo>
                <a:lnTo>
                  <a:pt x="49" y="829"/>
                </a:lnTo>
                <a:lnTo>
                  <a:pt x="48" y="839"/>
                </a:lnTo>
                <a:lnTo>
                  <a:pt x="48" y="853"/>
                </a:lnTo>
                <a:lnTo>
                  <a:pt x="49" y="870"/>
                </a:lnTo>
                <a:lnTo>
                  <a:pt x="49" y="891"/>
                </a:lnTo>
                <a:lnTo>
                  <a:pt x="50" y="914"/>
                </a:lnTo>
                <a:lnTo>
                  <a:pt x="52" y="937"/>
                </a:lnTo>
                <a:lnTo>
                  <a:pt x="53" y="958"/>
                </a:lnTo>
                <a:lnTo>
                  <a:pt x="54" y="976"/>
                </a:lnTo>
                <a:lnTo>
                  <a:pt x="55" y="990"/>
                </a:lnTo>
                <a:lnTo>
                  <a:pt x="55" y="997"/>
                </a:lnTo>
                <a:lnTo>
                  <a:pt x="56" y="1005"/>
                </a:lnTo>
                <a:lnTo>
                  <a:pt x="55" y="1045"/>
                </a:lnTo>
                <a:lnTo>
                  <a:pt x="54" y="1084"/>
                </a:lnTo>
                <a:lnTo>
                  <a:pt x="55" y="1100"/>
                </a:lnTo>
                <a:lnTo>
                  <a:pt x="58" y="1137"/>
                </a:lnTo>
                <a:lnTo>
                  <a:pt x="61" y="1175"/>
                </a:lnTo>
                <a:lnTo>
                  <a:pt x="62" y="1231"/>
                </a:lnTo>
                <a:lnTo>
                  <a:pt x="63" y="1269"/>
                </a:lnTo>
                <a:lnTo>
                  <a:pt x="63" y="1273"/>
                </a:lnTo>
                <a:lnTo>
                  <a:pt x="65" y="1308"/>
                </a:lnTo>
                <a:lnTo>
                  <a:pt x="67" y="1342"/>
                </a:lnTo>
                <a:lnTo>
                  <a:pt x="67" y="1345"/>
                </a:lnTo>
                <a:lnTo>
                  <a:pt x="67" y="1397"/>
                </a:lnTo>
                <a:lnTo>
                  <a:pt x="65" y="1448"/>
                </a:lnTo>
                <a:lnTo>
                  <a:pt x="62" y="1500"/>
                </a:lnTo>
                <a:lnTo>
                  <a:pt x="58" y="1556"/>
                </a:lnTo>
                <a:lnTo>
                  <a:pt x="58" y="1596"/>
                </a:lnTo>
                <a:lnTo>
                  <a:pt x="58" y="1602"/>
                </a:lnTo>
                <a:lnTo>
                  <a:pt x="58" y="1615"/>
                </a:lnTo>
                <a:lnTo>
                  <a:pt x="58" y="1635"/>
                </a:lnTo>
                <a:lnTo>
                  <a:pt x="58" y="1663"/>
                </a:lnTo>
                <a:lnTo>
                  <a:pt x="58" y="1696"/>
                </a:lnTo>
                <a:lnTo>
                  <a:pt x="58" y="1735"/>
                </a:lnTo>
                <a:lnTo>
                  <a:pt x="58" y="1779"/>
                </a:lnTo>
                <a:lnTo>
                  <a:pt x="58" y="1826"/>
                </a:lnTo>
                <a:lnTo>
                  <a:pt x="58" y="1878"/>
                </a:lnTo>
                <a:lnTo>
                  <a:pt x="58" y="1933"/>
                </a:lnTo>
                <a:lnTo>
                  <a:pt x="58" y="1988"/>
                </a:lnTo>
                <a:lnTo>
                  <a:pt x="58" y="2047"/>
                </a:lnTo>
                <a:lnTo>
                  <a:pt x="58" y="2105"/>
                </a:lnTo>
                <a:lnTo>
                  <a:pt x="58" y="2164"/>
                </a:lnTo>
                <a:lnTo>
                  <a:pt x="58" y="2223"/>
                </a:lnTo>
                <a:lnTo>
                  <a:pt x="58" y="2282"/>
                </a:lnTo>
                <a:lnTo>
                  <a:pt x="58" y="2337"/>
                </a:lnTo>
                <a:lnTo>
                  <a:pt x="58" y="2391"/>
                </a:lnTo>
                <a:lnTo>
                  <a:pt x="58" y="2443"/>
                </a:lnTo>
                <a:lnTo>
                  <a:pt x="58" y="2491"/>
                </a:lnTo>
                <a:lnTo>
                  <a:pt x="58" y="2535"/>
                </a:lnTo>
                <a:lnTo>
                  <a:pt x="58" y="2573"/>
                </a:lnTo>
                <a:lnTo>
                  <a:pt x="58" y="2607"/>
                </a:lnTo>
                <a:lnTo>
                  <a:pt x="58" y="2634"/>
                </a:lnTo>
                <a:lnTo>
                  <a:pt x="58" y="2654"/>
                </a:lnTo>
                <a:lnTo>
                  <a:pt x="58" y="2668"/>
                </a:lnTo>
                <a:lnTo>
                  <a:pt x="58" y="2674"/>
                </a:lnTo>
                <a:lnTo>
                  <a:pt x="58" y="2678"/>
                </a:lnTo>
                <a:lnTo>
                  <a:pt x="58" y="2684"/>
                </a:lnTo>
                <a:lnTo>
                  <a:pt x="58" y="2693"/>
                </a:lnTo>
                <a:lnTo>
                  <a:pt x="59" y="2703"/>
                </a:lnTo>
                <a:lnTo>
                  <a:pt x="59" y="2714"/>
                </a:lnTo>
                <a:lnTo>
                  <a:pt x="58" y="2726"/>
                </a:lnTo>
                <a:lnTo>
                  <a:pt x="57" y="2735"/>
                </a:lnTo>
                <a:lnTo>
                  <a:pt x="54" y="2741"/>
                </a:lnTo>
                <a:lnTo>
                  <a:pt x="51" y="2739"/>
                </a:lnTo>
                <a:lnTo>
                  <a:pt x="47" y="2738"/>
                </a:lnTo>
                <a:lnTo>
                  <a:pt x="43" y="2736"/>
                </a:lnTo>
                <a:lnTo>
                  <a:pt x="40" y="2735"/>
                </a:lnTo>
                <a:lnTo>
                  <a:pt x="38" y="2737"/>
                </a:lnTo>
                <a:lnTo>
                  <a:pt x="39" y="2737"/>
                </a:lnTo>
                <a:lnTo>
                  <a:pt x="40" y="2738"/>
                </a:lnTo>
                <a:lnTo>
                  <a:pt x="40" y="2740"/>
                </a:lnTo>
                <a:lnTo>
                  <a:pt x="40" y="2741"/>
                </a:lnTo>
                <a:lnTo>
                  <a:pt x="39" y="2745"/>
                </a:lnTo>
                <a:lnTo>
                  <a:pt x="35" y="2750"/>
                </a:lnTo>
                <a:lnTo>
                  <a:pt x="29" y="2756"/>
                </a:lnTo>
                <a:lnTo>
                  <a:pt x="24" y="2760"/>
                </a:lnTo>
                <a:lnTo>
                  <a:pt x="21" y="2761"/>
                </a:lnTo>
                <a:lnTo>
                  <a:pt x="20" y="2760"/>
                </a:lnTo>
                <a:lnTo>
                  <a:pt x="19" y="2761"/>
                </a:lnTo>
                <a:lnTo>
                  <a:pt x="16" y="2763"/>
                </a:lnTo>
                <a:lnTo>
                  <a:pt x="15" y="2765"/>
                </a:lnTo>
                <a:lnTo>
                  <a:pt x="14" y="2766"/>
                </a:lnTo>
                <a:lnTo>
                  <a:pt x="13" y="2769"/>
                </a:lnTo>
                <a:lnTo>
                  <a:pt x="14" y="2771"/>
                </a:lnTo>
                <a:lnTo>
                  <a:pt x="15" y="2773"/>
                </a:lnTo>
                <a:lnTo>
                  <a:pt x="11" y="2775"/>
                </a:lnTo>
                <a:lnTo>
                  <a:pt x="8" y="2775"/>
                </a:lnTo>
                <a:lnTo>
                  <a:pt x="5" y="2775"/>
                </a:lnTo>
                <a:lnTo>
                  <a:pt x="2" y="2774"/>
                </a:lnTo>
                <a:lnTo>
                  <a:pt x="1" y="2772"/>
                </a:lnTo>
                <a:lnTo>
                  <a:pt x="0" y="2769"/>
                </a:lnTo>
                <a:lnTo>
                  <a:pt x="0" y="2765"/>
                </a:lnTo>
                <a:lnTo>
                  <a:pt x="1" y="2754"/>
                </a:lnTo>
                <a:lnTo>
                  <a:pt x="4" y="2741"/>
                </a:lnTo>
                <a:lnTo>
                  <a:pt x="7" y="2730"/>
                </a:lnTo>
                <a:lnTo>
                  <a:pt x="9" y="2722"/>
                </a:lnTo>
                <a:lnTo>
                  <a:pt x="9" y="2721"/>
                </a:lnTo>
                <a:lnTo>
                  <a:pt x="10" y="2714"/>
                </a:lnTo>
                <a:lnTo>
                  <a:pt x="11" y="2699"/>
                </a:lnTo>
                <a:lnTo>
                  <a:pt x="12" y="2676"/>
                </a:lnTo>
                <a:lnTo>
                  <a:pt x="12" y="2647"/>
                </a:lnTo>
                <a:lnTo>
                  <a:pt x="13" y="2612"/>
                </a:lnTo>
                <a:lnTo>
                  <a:pt x="14" y="2571"/>
                </a:lnTo>
                <a:lnTo>
                  <a:pt x="14" y="2526"/>
                </a:lnTo>
                <a:lnTo>
                  <a:pt x="15" y="2476"/>
                </a:lnTo>
                <a:lnTo>
                  <a:pt x="16" y="2423"/>
                </a:lnTo>
                <a:lnTo>
                  <a:pt x="17" y="2368"/>
                </a:lnTo>
                <a:lnTo>
                  <a:pt x="17" y="2310"/>
                </a:lnTo>
                <a:lnTo>
                  <a:pt x="19" y="2250"/>
                </a:lnTo>
                <a:lnTo>
                  <a:pt x="20" y="2189"/>
                </a:lnTo>
                <a:lnTo>
                  <a:pt x="20" y="2128"/>
                </a:lnTo>
                <a:lnTo>
                  <a:pt x="21" y="2068"/>
                </a:lnTo>
                <a:lnTo>
                  <a:pt x="21" y="2008"/>
                </a:lnTo>
                <a:lnTo>
                  <a:pt x="22" y="1950"/>
                </a:lnTo>
                <a:lnTo>
                  <a:pt x="23" y="1894"/>
                </a:lnTo>
                <a:lnTo>
                  <a:pt x="23" y="1841"/>
                </a:lnTo>
                <a:lnTo>
                  <a:pt x="24" y="1791"/>
                </a:lnTo>
                <a:lnTo>
                  <a:pt x="24" y="1746"/>
                </a:lnTo>
                <a:lnTo>
                  <a:pt x="25" y="1706"/>
                </a:lnTo>
                <a:lnTo>
                  <a:pt x="26" y="1671"/>
                </a:lnTo>
                <a:lnTo>
                  <a:pt x="26" y="1641"/>
                </a:lnTo>
                <a:lnTo>
                  <a:pt x="27" y="1619"/>
                </a:lnTo>
                <a:lnTo>
                  <a:pt x="27" y="1603"/>
                </a:lnTo>
                <a:lnTo>
                  <a:pt x="28" y="1596"/>
                </a:lnTo>
                <a:lnTo>
                  <a:pt x="31" y="1556"/>
                </a:lnTo>
                <a:lnTo>
                  <a:pt x="34" y="1517"/>
                </a:lnTo>
                <a:lnTo>
                  <a:pt x="33" y="1480"/>
                </a:lnTo>
                <a:lnTo>
                  <a:pt x="31" y="1450"/>
                </a:lnTo>
                <a:lnTo>
                  <a:pt x="31" y="1449"/>
                </a:lnTo>
                <a:lnTo>
                  <a:pt x="33" y="1422"/>
                </a:lnTo>
                <a:lnTo>
                  <a:pt x="35" y="1395"/>
                </a:lnTo>
                <a:lnTo>
                  <a:pt x="35" y="1391"/>
                </a:lnTo>
                <a:lnTo>
                  <a:pt x="35" y="1386"/>
                </a:lnTo>
                <a:lnTo>
                  <a:pt x="35" y="1363"/>
                </a:lnTo>
                <a:lnTo>
                  <a:pt x="36" y="1342"/>
                </a:lnTo>
                <a:lnTo>
                  <a:pt x="38" y="1324"/>
                </a:lnTo>
                <a:lnTo>
                  <a:pt x="38" y="1304"/>
                </a:lnTo>
                <a:lnTo>
                  <a:pt x="39" y="1266"/>
                </a:lnTo>
                <a:lnTo>
                  <a:pt x="40" y="1238"/>
                </a:lnTo>
                <a:lnTo>
                  <a:pt x="40" y="1212"/>
                </a:lnTo>
                <a:lnTo>
                  <a:pt x="39" y="1194"/>
                </a:lnTo>
                <a:lnTo>
                  <a:pt x="38" y="1173"/>
                </a:lnTo>
                <a:lnTo>
                  <a:pt x="39" y="1121"/>
                </a:lnTo>
                <a:lnTo>
                  <a:pt x="40" y="1094"/>
                </a:lnTo>
                <a:lnTo>
                  <a:pt x="40" y="1067"/>
                </a:lnTo>
                <a:lnTo>
                  <a:pt x="39" y="1057"/>
                </a:lnTo>
                <a:lnTo>
                  <a:pt x="36" y="1013"/>
                </a:lnTo>
                <a:lnTo>
                  <a:pt x="31" y="949"/>
                </a:lnTo>
                <a:lnTo>
                  <a:pt x="30" y="922"/>
                </a:lnTo>
                <a:lnTo>
                  <a:pt x="31" y="901"/>
                </a:lnTo>
                <a:lnTo>
                  <a:pt x="34" y="814"/>
                </a:lnTo>
                <a:lnTo>
                  <a:pt x="33" y="726"/>
                </a:lnTo>
                <a:lnTo>
                  <a:pt x="33" y="694"/>
                </a:lnTo>
                <a:lnTo>
                  <a:pt x="35" y="663"/>
                </a:lnTo>
                <a:lnTo>
                  <a:pt x="37" y="621"/>
                </a:lnTo>
                <a:lnTo>
                  <a:pt x="37" y="609"/>
                </a:lnTo>
                <a:lnTo>
                  <a:pt x="34" y="574"/>
                </a:lnTo>
                <a:lnTo>
                  <a:pt x="31" y="540"/>
                </a:lnTo>
                <a:lnTo>
                  <a:pt x="31" y="524"/>
                </a:lnTo>
                <a:lnTo>
                  <a:pt x="33" y="469"/>
                </a:lnTo>
                <a:lnTo>
                  <a:pt x="35" y="415"/>
                </a:lnTo>
                <a:lnTo>
                  <a:pt x="38" y="361"/>
                </a:lnTo>
                <a:lnTo>
                  <a:pt x="40" y="315"/>
                </a:lnTo>
                <a:lnTo>
                  <a:pt x="41" y="287"/>
                </a:lnTo>
                <a:lnTo>
                  <a:pt x="43" y="260"/>
                </a:lnTo>
                <a:lnTo>
                  <a:pt x="48" y="220"/>
                </a:lnTo>
                <a:lnTo>
                  <a:pt x="48" y="177"/>
                </a:lnTo>
                <a:lnTo>
                  <a:pt x="47" y="153"/>
                </a:lnTo>
                <a:lnTo>
                  <a:pt x="44" y="134"/>
                </a:lnTo>
                <a:lnTo>
                  <a:pt x="45" y="101"/>
                </a:lnTo>
                <a:lnTo>
                  <a:pt x="49" y="67"/>
                </a:lnTo>
                <a:lnTo>
                  <a:pt x="53" y="36"/>
                </a:lnTo>
                <a:lnTo>
                  <a:pt x="53" y="35"/>
                </a:lnTo>
                <a:lnTo>
                  <a:pt x="54" y="30"/>
                </a:lnTo>
                <a:lnTo>
                  <a:pt x="54" y="23"/>
                </a:lnTo>
                <a:lnTo>
                  <a:pt x="55" y="17"/>
                </a:lnTo>
                <a:lnTo>
                  <a:pt x="57" y="10"/>
                </a:lnTo>
                <a:lnTo>
                  <a:pt x="62" y="5"/>
                </a:lnTo>
                <a:lnTo>
                  <a:pt x="63" y="5"/>
                </a:lnTo>
                <a:lnTo>
                  <a:pt x="64" y="4"/>
                </a:lnTo>
                <a:lnTo>
                  <a:pt x="67" y="3"/>
                </a:lnTo>
                <a:lnTo>
                  <a:pt x="69" y="2"/>
                </a:lnTo>
                <a:lnTo>
                  <a:pt x="72" y="1"/>
                </a:lnTo>
                <a:lnTo>
                  <a:pt x="75" y="0"/>
                </a:lnTo>
                <a:lnTo>
                  <a:pt x="76" y="0"/>
                </a:lnTo>
                <a:close/>
              </a:path>
            </a:pathLst>
          </a:custGeom>
          <a:grpFill/>
          <a:ln w="0">
            <a:noFill/>
            <a:prstDash val="solid"/>
            <a:round/>
            <a:headEnd/>
            <a:tailEnd/>
          </a:ln>
        </xdr:spPr>
      </xdr:sp>
      <xdr:sp macro="" textlink="">
        <xdr:nvSpPr>
          <xdr:cNvPr id="178" name="Freeform 56">
            <a:extLst>
              <a:ext uri="{FF2B5EF4-FFF2-40B4-BE49-F238E27FC236}">
                <a16:creationId xmlns:a16="http://schemas.microsoft.com/office/drawing/2014/main" id="{00000000-0008-0000-0000-0000B2000000}"/>
              </a:ext>
            </a:extLst>
          </xdr:cNvPr>
          <xdr:cNvSpPr>
            <a:spLocks/>
          </xdr:cNvSpPr>
        </xdr:nvSpPr>
        <xdr:spPr bwMode="auto">
          <a:xfrm>
            <a:off x="677" y="324"/>
            <a:ext cx="10" cy="4"/>
          </a:xfrm>
          <a:custGeom>
            <a:avLst/>
            <a:gdLst>
              <a:gd name="T0" fmla="*/ 19 w 71"/>
              <a:gd name="T1" fmla="*/ 0 h 36"/>
              <a:gd name="T2" fmla="*/ 31 w 71"/>
              <a:gd name="T3" fmla="*/ 1 h 36"/>
              <a:gd name="T4" fmla="*/ 42 w 71"/>
              <a:gd name="T5" fmla="*/ 4 h 36"/>
              <a:gd name="T6" fmla="*/ 52 w 71"/>
              <a:gd name="T7" fmla="*/ 9 h 36"/>
              <a:gd name="T8" fmla="*/ 60 w 71"/>
              <a:gd name="T9" fmla="*/ 17 h 36"/>
              <a:gd name="T10" fmla="*/ 64 w 71"/>
              <a:gd name="T11" fmla="*/ 20 h 36"/>
              <a:gd name="T12" fmla="*/ 66 w 71"/>
              <a:gd name="T13" fmla="*/ 24 h 36"/>
              <a:gd name="T14" fmla="*/ 68 w 71"/>
              <a:gd name="T15" fmla="*/ 27 h 36"/>
              <a:gd name="T16" fmla="*/ 69 w 71"/>
              <a:gd name="T17" fmla="*/ 28 h 36"/>
              <a:gd name="T18" fmla="*/ 69 w 71"/>
              <a:gd name="T19" fmla="*/ 30 h 36"/>
              <a:gd name="T20" fmla="*/ 70 w 71"/>
              <a:gd name="T21" fmla="*/ 34 h 36"/>
              <a:gd name="T22" fmla="*/ 70 w 71"/>
              <a:gd name="T23" fmla="*/ 36 h 36"/>
              <a:gd name="T24" fmla="*/ 71 w 71"/>
              <a:gd name="T25" fmla="*/ 36 h 36"/>
              <a:gd name="T26" fmla="*/ 51 w 71"/>
              <a:gd name="T27" fmla="*/ 33 h 36"/>
              <a:gd name="T28" fmla="*/ 31 w 71"/>
              <a:gd name="T29" fmla="*/ 25 h 36"/>
              <a:gd name="T30" fmla="*/ 21 w 71"/>
              <a:gd name="T31" fmla="*/ 19 h 36"/>
              <a:gd name="T32" fmla="*/ 11 w 71"/>
              <a:gd name="T33" fmla="*/ 12 h 36"/>
              <a:gd name="T34" fmla="*/ 9 w 71"/>
              <a:gd name="T35" fmla="*/ 10 h 36"/>
              <a:gd name="T36" fmla="*/ 8 w 71"/>
              <a:gd name="T37" fmla="*/ 8 h 36"/>
              <a:gd name="T38" fmla="*/ 5 w 71"/>
              <a:gd name="T39" fmla="*/ 5 h 36"/>
              <a:gd name="T40" fmla="*/ 3 w 71"/>
              <a:gd name="T41" fmla="*/ 3 h 36"/>
              <a:gd name="T42" fmla="*/ 0 w 71"/>
              <a:gd name="T43" fmla="*/ 2 h 36"/>
              <a:gd name="T44" fmla="*/ 5 w 71"/>
              <a:gd name="T45" fmla="*/ 0 h 36"/>
              <a:gd name="T46" fmla="*/ 13 w 71"/>
              <a:gd name="T47" fmla="*/ 0 h 36"/>
              <a:gd name="T48" fmla="*/ 19 w 71"/>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71" h="36">
                <a:moveTo>
                  <a:pt x="19" y="0"/>
                </a:moveTo>
                <a:lnTo>
                  <a:pt x="31" y="1"/>
                </a:lnTo>
                <a:lnTo>
                  <a:pt x="42" y="4"/>
                </a:lnTo>
                <a:lnTo>
                  <a:pt x="52" y="9"/>
                </a:lnTo>
                <a:lnTo>
                  <a:pt x="60" y="17"/>
                </a:lnTo>
                <a:lnTo>
                  <a:pt x="64" y="20"/>
                </a:lnTo>
                <a:lnTo>
                  <a:pt x="66" y="24"/>
                </a:lnTo>
                <a:lnTo>
                  <a:pt x="68" y="27"/>
                </a:lnTo>
                <a:lnTo>
                  <a:pt x="69" y="28"/>
                </a:lnTo>
                <a:lnTo>
                  <a:pt x="69" y="30"/>
                </a:lnTo>
                <a:lnTo>
                  <a:pt x="70" y="34"/>
                </a:lnTo>
                <a:lnTo>
                  <a:pt x="70" y="36"/>
                </a:lnTo>
                <a:lnTo>
                  <a:pt x="71" y="36"/>
                </a:lnTo>
                <a:lnTo>
                  <a:pt x="51" y="33"/>
                </a:lnTo>
                <a:lnTo>
                  <a:pt x="31" y="25"/>
                </a:lnTo>
                <a:lnTo>
                  <a:pt x="21" y="19"/>
                </a:lnTo>
                <a:lnTo>
                  <a:pt x="11" y="12"/>
                </a:lnTo>
                <a:lnTo>
                  <a:pt x="9" y="10"/>
                </a:lnTo>
                <a:lnTo>
                  <a:pt x="8" y="8"/>
                </a:lnTo>
                <a:lnTo>
                  <a:pt x="5" y="5"/>
                </a:lnTo>
                <a:lnTo>
                  <a:pt x="3" y="3"/>
                </a:lnTo>
                <a:lnTo>
                  <a:pt x="0" y="2"/>
                </a:lnTo>
                <a:lnTo>
                  <a:pt x="5" y="0"/>
                </a:lnTo>
                <a:lnTo>
                  <a:pt x="13" y="0"/>
                </a:lnTo>
                <a:lnTo>
                  <a:pt x="19" y="0"/>
                </a:lnTo>
                <a:close/>
              </a:path>
            </a:pathLst>
          </a:custGeom>
          <a:grpFill/>
          <a:ln w="0">
            <a:noFill/>
            <a:prstDash val="solid"/>
            <a:round/>
            <a:headEnd/>
            <a:tailEnd/>
          </a:ln>
        </xdr:spPr>
      </xdr:sp>
      <xdr:sp macro="" textlink="">
        <xdr:nvSpPr>
          <xdr:cNvPr id="179" name="Freeform 57">
            <a:extLst>
              <a:ext uri="{FF2B5EF4-FFF2-40B4-BE49-F238E27FC236}">
                <a16:creationId xmlns:a16="http://schemas.microsoft.com/office/drawing/2014/main" id="{00000000-0008-0000-0000-0000B3000000}"/>
              </a:ext>
            </a:extLst>
          </xdr:cNvPr>
          <xdr:cNvSpPr>
            <a:spLocks/>
          </xdr:cNvSpPr>
        </xdr:nvSpPr>
        <xdr:spPr bwMode="auto">
          <a:xfrm>
            <a:off x="688" y="324"/>
            <a:ext cx="9" cy="4"/>
          </a:xfrm>
          <a:custGeom>
            <a:avLst/>
            <a:gdLst>
              <a:gd name="T0" fmla="*/ 46 w 61"/>
              <a:gd name="T1" fmla="*/ 0 h 32"/>
              <a:gd name="T2" fmla="*/ 48 w 61"/>
              <a:gd name="T3" fmla="*/ 0 h 32"/>
              <a:gd name="T4" fmla="*/ 51 w 61"/>
              <a:gd name="T5" fmla="*/ 1 h 32"/>
              <a:gd name="T6" fmla="*/ 54 w 61"/>
              <a:gd name="T7" fmla="*/ 1 h 32"/>
              <a:gd name="T8" fmla="*/ 57 w 61"/>
              <a:gd name="T9" fmla="*/ 1 h 32"/>
              <a:gd name="T10" fmla="*/ 60 w 61"/>
              <a:gd name="T11" fmla="*/ 1 h 32"/>
              <a:gd name="T12" fmla="*/ 61 w 61"/>
              <a:gd name="T13" fmla="*/ 0 h 32"/>
              <a:gd name="T14" fmla="*/ 60 w 61"/>
              <a:gd name="T15" fmla="*/ 1 h 32"/>
              <a:gd name="T16" fmla="*/ 59 w 61"/>
              <a:gd name="T17" fmla="*/ 2 h 32"/>
              <a:gd name="T18" fmla="*/ 59 w 61"/>
              <a:gd name="T19" fmla="*/ 4 h 32"/>
              <a:gd name="T20" fmla="*/ 58 w 61"/>
              <a:gd name="T21" fmla="*/ 5 h 32"/>
              <a:gd name="T22" fmla="*/ 54 w 61"/>
              <a:gd name="T23" fmla="*/ 7 h 32"/>
              <a:gd name="T24" fmla="*/ 50 w 61"/>
              <a:gd name="T25" fmla="*/ 11 h 32"/>
              <a:gd name="T26" fmla="*/ 43 w 61"/>
              <a:gd name="T27" fmla="*/ 16 h 32"/>
              <a:gd name="T28" fmla="*/ 34 w 61"/>
              <a:gd name="T29" fmla="*/ 22 h 32"/>
              <a:gd name="T30" fmla="*/ 23 w 61"/>
              <a:gd name="T31" fmla="*/ 27 h 32"/>
              <a:gd name="T32" fmla="*/ 12 w 61"/>
              <a:gd name="T33" fmla="*/ 29 h 32"/>
              <a:gd name="T34" fmla="*/ 11 w 61"/>
              <a:gd name="T35" fmla="*/ 30 h 32"/>
              <a:gd name="T36" fmla="*/ 8 w 61"/>
              <a:gd name="T37" fmla="*/ 30 h 32"/>
              <a:gd name="T38" fmla="*/ 5 w 61"/>
              <a:gd name="T39" fmla="*/ 30 h 32"/>
              <a:gd name="T40" fmla="*/ 3 w 61"/>
              <a:gd name="T41" fmla="*/ 31 h 32"/>
              <a:gd name="T42" fmla="*/ 0 w 61"/>
              <a:gd name="T43" fmla="*/ 31 h 32"/>
              <a:gd name="T44" fmla="*/ 0 w 61"/>
              <a:gd name="T45" fmla="*/ 32 h 32"/>
              <a:gd name="T46" fmla="*/ 0 w 61"/>
              <a:gd name="T47" fmla="*/ 29 h 32"/>
              <a:gd name="T48" fmla="*/ 2 w 61"/>
              <a:gd name="T49" fmla="*/ 26 h 32"/>
              <a:gd name="T50" fmla="*/ 4 w 61"/>
              <a:gd name="T51" fmla="*/ 23 h 32"/>
              <a:gd name="T52" fmla="*/ 6 w 61"/>
              <a:gd name="T53" fmla="*/ 21 h 32"/>
              <a:gd name="T54" fmla="*/ 8 w 61"/>
              <a:gd name="T55" fmla="*/ 18 h 32"/>
              <a:gd name="T56" fmla="*/ 9 w 61"/>
              <a:gd name="T57" fmla="*/ 18 h 32"/>
              <a:gd name="T58" fmla="*/ 19 w 61"/>
              <a:gd name="T59" fmla="*/ 6 h 32"/>
              <a:gd name="T60" fmla="*/ 31 w 61"/>
              <a:gd name="T61" fmla="*/ 1 h 32"/>
              <a:gd name="T62" fmla="*/ 46 w 61"/>
              <a:gd name="T63" fmla="*/ 0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1" h="32">
                <a:moveTo>
                  <a:pt x="46" y="0"/>
                </a:moveTo>
                <a:lnTo>
                  <a:pt x="48" y="0"/>
                </a:lnTo>
                <a:lnTo>
                  <a:pt x="51" y="1"/>
                </a:lnTo>
                <a:lnTo>
                  <a:pt x="54" y="1"/>
                </a:lnTo>
                <a:lnTo>
                  <a:pt x="57" y="1"/>
                </a:lnTo>
                <a:lnTo>
                  <a:pt x="60" y="1"/>
                </a:lnTo>
                <a:lnTo>
                  <a:pt x="61" y="0"/>
                </a:lnTo>
                <a:lnTo>
                  <a:pt x="60" y="1"/>
                </a:lnTo>
                <a:lnTo>
                  <a:pt x="59" y="2"/>
                </a:lnTo>
                <a:lnTo>
                  <a:pt x="59" y="4"/>
                </a:lnTo>
                <a:lnTo>
                  <a:pt x="58" y="5"/>
                </a:lnTo>
                <a:lnTo>
                  <a:pt x="54" y="7"/>
                </a:lnTo>
                <a:lnTo>
                  <a:pt x="50" y="11"/>
                </a:lnTo>
                <a:lnTo>
                  <a:pt x="43" y="16"/>
                </a:lnTo>
                <a:lnTo>
                  <a:pt x="34" y="22"/>
                </a:lnTo>
                <a:lnTo>
                  <a:pt x="23" y="27"/>
                </a:lnTo>
                <a:lnTo>
                  <a:pt x="12" y="29"/>
                </a:lnTo>
                <a:lnTo>
                  <a:pt x="11" y="30"/>
                </a:lnTo>
                <a:lnTo>
                  <a:pt x="8" y="30"/>
                </a:lnTo>
                <a:lnTo>
                  <a:pt x="5" y="30"/>
                </a:lnTo>
                <a:lnTo>
                  <a:pt x="3" y="31"/>
                </a:lnTo>
                <a:lnTo>
                  <a:pt x="0" y="31"/>
                </a:lnTo>
                <a:lnTo>
                  <a:pt x="0" y="32"/>
                </a:lnTo>
                <a:lnTo>
                  <a:pt x="0" y="29"/>
                </a:lnTo>
                <a:lnTo>
                  <a:pt x="2" y="26"/>
                </a:lnTo>
                <a:lnTo>
                  <a:pt x="4" y="23"/>
                </a:lnTo>
                <a:lnTo>
                  <a:pt x="6" y="21"/>
                </a:lnTo>
                <a:lnTo>
                  <a:pt x="8" y="18"/>
                </a:lnTo>
                <a:lnTo>
                  <a:pt x="9" y="18"/>
                </a:lnTo>
                <a:lnTo>
                  <a:pt x="19" y="6"/>
                </a:lnTo>
                <a:lnTo>
                  <a:pt x="31" y="1"/>
                </a:lnTo>
                <a:lnTo>
                  <a:pt x="46" y="0"/>
                </a:lnTo>
                <a:close/>
              </a:path>
            </a:pathLst>
          </a:custGeom>
          <a:grpFill/>
          <a:ln w="0">
            <a:noFill/>
            <a:prstDash val="solid"/>
            <a:round/>
            <a:headEnd/>
            <a:tailEnd/>
          </a:ln>
        </xdr:spPr>
      </xdr:sp>
      <xdr:sp macro="" textlink="">
        <xdr:nvSpPr>
          <xdr:cNvPr id="180" name="Freeform 58">
            <a:extLst>
              <a:ext uri="{FF2B5EF4-FFF2-40B4-BE49-F238E27FC236}">
                <a16:creationId xmlns:a16="http://schemas.microsoft.com/office/drawing/2014/main" id="{00000000-0008-0000-0000-0000B4000000}"/>
              </a:ext>
            </a:extLst>
          </xdr:cNvPr>
          <xdr:cNvSpPr>
            <a:spLocks/>
          </xdr:cNvSpPr>
        </xdr:nvSpPr>
        <xdr:spPr bwMode="auto">
          <a:xfrm>
            <a:off x="728" y="302"/>
            <a:ext cx="6" cy="3"/>
          </a:xfrm>
          <a:custGeom>
            <a:avLst/>
            <a:gdLst>
              <a:gd name="T0" fmla="*/ 35 w 47"/>
              <a:gd name="T1" fmla="*/ 0 h 21"/>
              <a:gd name="T2" fmla="*/ 38 w 47"/>
              <a:gd name="T3" fmla="*/ 0 h 21"/>
              <a:gd name="T4" fmla="*/ 40 w 47"/>
              <a:gd name="T5" fmla="*/ 0 h 21"/>
              <a:gd name="T6" fmla="*/ 43 w 47"/>
              <a:gd name="T7" fmla="*/ 0 h 21"/>
              <a:gd name="T8" fmla="*/ 45 w 47"/>
              <a:gd name="T9" fmla="*/ 0 h 21"/>
              <a:gd name="T10" fmla="*/ 47 w 47"/>
              <a:gd name="T11" fmla="*/ 0 h 21"/>
              <a:gd name="T12" fmla="*/ 45 w 47"/>
              <a:gd name="T13" fmla="*/ 0 h 21"/>
              <a:gd name="T14" fmla="*/ 45 w 47"/>
              <a:gd name="T15" fmla="*/ 2 h 21"/>
              <a:gd name="T16" fmla="*/ 44 w 47"/>
              <a:gd name="T17" fmla="*/ 3 h 21"/>
              <a:gd name="T18" fmla="*/ 42 w 47"/>
              <a:gd name="T19" fmla="*/ 4 h 21"/>
              <a:gd name="T20" fmla="*/ 39 w 47"/>
              <a:gd name="T21" fmla="*/ 6 h 21"/>
              <a:gd name="T22" fmla="*/ 32 w 47"/>
              <a:gd name="T23" fmla="*/ 11 h 21"/>
              <a:gd name="T24" fmla="*/ 26 w 47"/>
              <a:gd name="T25" fmla="*/ 14 h 21"/>
              <a:gd name="T26" fmla="*/ 18 w 47"/>
              <a:gd name="T27" fmla="*/ 17 h 21"/>
              <a:gd name="T28" fmla="*/ 10 w 47"/>
              <a:gd name="T29" fmla="*/ 19 h 21"/>
              <a:gd name="T30" fmla="*/ 9 w 47"/>
              <a:gd name="T31" fmla="*/ 19 h 21"/>
              <a:gd name="T32" fmla="*/ 6 w 47"/>
              <a:gd name="T33" fmla="*/ 19 h 21"/>
              <a:gd name="T34" fmla="*/ 4 w 47"/>
              <a:gd name="T35" fmla="*/ 19 h 21"/>
              <a:gd name="T36" fmla="*/ 2 w 47"/>
              <a:gd name="T37" fmla="*/ 20 h 21"/>
              <a:gd name="T38" fmla="*/ 0 w 47"/>
              <a:gd name="T39" fmla="*/ 20 h 21"/>
              <a:gd name="T40" fmla="*/ 0 w 47"/>
              <a:gd name="T41" fmla="*/ 21 h 21"/>
              <a:gd name="T42" fmla="*/ 0 w 47"/>
              <a:gd name="T43" fmla="*/ 18 h 21"/>
              <a:gd name="T44" fmla="*/ 2 w 47"/>
              <a:gd name="T45" fmla="*/ 15 h 21"/>
              <a:gd name="T46" fmla="*/ 4 w 47"/>
              <a:gd name="T47" fmla="*/ 13 h 21"/>
              <a:gd name="T48" fmla="*/ 6 w 47"/>
              <a:gd name="T49" fmla="*/ 11 h 21"/>
              <a:gd name="T50" fmla="*/ 7 w 47"/>
              <a:gd name="T51" fmla="*/ 11 h 21"/>
              <a:gd name="T52" fmla="*/ 15 w 47"/>
              <a:gd name="T53" fmla="*/ 3 h 21"/>
              <a:gd name="T54" fmla="*/ 24 w 47"/>
              <a:gd name="T55" fmla="*/ 0 h 21"/>
              <a:gd name="T56" fmla="*/ 35 w 47"/>
              <a:gd name="T5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47" h="21">
                <a:moveTo>
                  <a:pt x="35" y="0"/>
                </a:moveTo>
                <a:lnTo>
                  <a:pt x="38" y="0"/>
                </a:lnTo>
                <a:lnTo>
                  <a:pt x="40" y="0"/>
                </a:lnTo>
                <a:lnTo>
                  <a:pt x="43" y="0"/>
                </a:lnTo>
                <a:lnTo>
                  <a:pt x="45" y="0"/>
                </a:lnTo>
                <a:lnTo>
                  <a:pt x="47" y="0"/>
                </a:lnTo>
                <a:lnTo>
                  <a:pt x="45" y="0"/>
                </a:lnTo>
                <a:lnTo>
                  <a:pt x="45" y="2"/>
                </a:lnTo>
                <a:lnTo>
                  <a:pt x="44" y="3"/>
                </a:lnTo>
                <a:lnTo>
                  <a:pt x="42" y="4"/>
                </a:lnTo>
                <a:lnTo>
                  <a:pt x="39" y="6"/>
                </a:lnTo>
                <a:lnTo>
                  <a:pt x="32" y="11"/>
                </a:lnTo>
                <a:lnTo>
                  <a:pt x="26" y="14"/>
                </a:lnTo>
                <a:lnTo>
                  <a:pt x="18" y="17"/>
                </a:lnTo>
                <a:lnTo>
                  <a:pt x="10" y="19"/>
                </a:lnTo>
                <a:lnTo>
                  <a:pt x="9" y="19"/>
                </a:lnTo>
                <a:lnTo>
                  <a:pt x="6" y="19"/>
                </a:lnTo>
                <a:lnTo>
                  <a:pt x="4" y="19"/>
                </a:lnTo>
                <a:lnTo>
                  <a:pt x="2" y="20"/>
                </a:lnTo>
                <a:lnTo>
                  <a:pt x="0" y="20"/>
                </a:lnTo>
                <a:lnTo>
                  <a:pt x="0" y="21"/>
                </a:lnTo>
                <a:lnTo>
                  <a:pt x="0" y="18"/>
                </a:lnTo>
                <a:lnTo>
                  <a:pt x="2" y="15"/>
                </a:lnTo>
                <a:lnTo>
                  <a:pt x="4" y="13"/>
                </a:lnTo>
                <a:lnTo>
                  <a:pt x="6" y="11"/>
                </a:lnTo>
                <a:lnTo>
                  <a:pt x="7" y="11"/>
                </a:lnTo>
                <a:lnTo>
                  <a:pt x="15" y="3"/>
                </a:lnTo>
                <a:lnTo>
                  <a:pt x="24" y="0"/>
                </a:lnTo>
                <a:lnTo>
                  <a:pt x="35" y="0"/>
                </a:lnTo>
                <a:close/>
              </a:path>
            </a:pathLst>
          </a:custGeom>
          <a:grpFill/>
          <a:ln w="0">
            <a:noFill/>
            <a:prstDash val="solid"/>
            <a:round/>
            <a:headEnd/>
            <a:tailEnd/>
          </a:ln>
        </xdr:spPr>
      </xdr:sp>
      <xdr:sp macro="" textlink="">
        <xdr:nvSpPr>
          <xdr:cNvPr id="181" name="Freeform 59">
            <a:extLst>
              <a:ext uri="{FF2B5EF4-FFF2-40B4-BE49-F238E27FC236}">
                <a16:creationId xmlns:a16="http://schemas.microsoft.com/office/drawing/2014/main" id="{00000000-0008-0000-0000-0000B5000000}"/>
              </a:ext>
            </a:extLst>
          </xdr:cNvPr>
          <xdr:cNvSpPr>
            <a:spLocks/>
          </xdr:cNvSpPr>
        </xdr:nvSpPr>
        <xdr:spPr bwMode="auto">
          <a:xfrm>
            <a:off x="683" y="318"/>
            <a:ext cx="7" cy="9"/>
          </a:xfrm>
          <a:custGeom>
            <a:avLst/>
            <a:gdLst>
              <a:gd name="T0" fmla="*/ 48 w 48"/>
              <a:gd name="T1" fmla="*/ 0 h 71"/>
              <a:gd name="T2" fmla="*/ 48 w 48"/>
              <a:gd name="T3" fmla="*/ 3 h 71"/>
              <a:gd name="T4" fmla="*/ 47 w 48"/>
              <a:gd name="T5" fmla="*/ 12 h 71"/>
              <a:gd name="T6" fmla="*/ 47 w 48"/>
              <a:gd name="T7" fmla="*/ 21 h 71"/>
              <a:gd name="T8" fmla="*/ 46 w 48"/>
              <a:gd name="T9" fmla="*/ 30 h 71"/>
              <a:gd name="T10" fmla="*/ 45 w 48"/>
              <a:gd name="T11" fmla="*/ 36 h 71"/>
              <a:gd name="T12" fmla="*/ 41 w 48"/>
              <a:gd name="T13" fmla="*/ 49 h 71"/>
              <a:gd name="T14" fmla="*/ 34 w 48"/>
              <a:gd name="T15" fmla="*/ 63 h 71"/>
              <a:gd name="T16" fmla="*/ 33 w 48"/>
              <a:gd name="T17" fmla="*/ 65 h 71"/>
              <a:gd name="T18" fmla="*/ 31 w 48"/>
              <a:gd name="T19" fmla="*/ 67 h 71"/>
              <a:gd name="T20" fmla="*/ 29 w 48"/>
              <a:gd name="T21" fmla="*/ 70 h 71"/>
              <a:gd name="T22" fmla="*/ 27 w 48"/>
              <a:gd name="T23" fmla="*/ 71 h 71"/>
              <a:gd name="T24" fmla="*/ 25 w 48"/>
              <a:gd name="T25" fmla="*/ 71 h 71"/>
              <a:gd name="T26" fmla="*/ 23 w 48"/>
              <a:gd name="T27" fmla="*/ 70 h 71"/>
              <a:gd name="T28" fmla="*/ 21 w 48"/>
              <a:gd name="T29" fmla="*/ 67 h 71"/>
              <a:gd name="T30" fmla="*/ 20 w 48"/>
              <a:gd name="T31" fmla="*/ 65 h 71"/>
              <a:gd name="T32" fmla="*/ 20 w 48"/>
              <a:gd name="T33" fmla="*/ 62 h 71"/>
              <a:gd name="T34" fmla="*/ 19 w 48"/>
              <a:gd name="T35" fmla="*/ 59 h 71"/>
              <a:gd name="T36" fmla="*/ 18 w 48"/>
              <a:gd name="T37" fmla="*/ 58 h 71"/>
              <a:gd name="T38" fmla="*/ 13 w 48"/>
              <a:gd name="T39" fmla="*/ 47 h 71"/>
              <a:gd name="T40" fmla="*/ 7 w 48"/>
              <a:gd name="T41" fmla="*/ 36 h 71"/>
              <a:gd name="T42" fmla="*/ 7 w 48"/>
              <a:gd name="T43" fmla="*/ 33 h 71"/>
              <a:gd name="T44" fmla="*/ 0 w 48"/>
              <a:gd name="T45" fmla="*/ 14 h 71"/>
              <a:gd name="T46" fmla="*/ 0 w 48"/>
              <a:gd name="T47" fmla="*/ 10 h 71"/>
              <a:gd name="T48" fmla="*/ 0 w 48"/>
              <a:gd name="T49" fmla="*/ 5 h 71"/>
              <a:gd name="T50" fmla="*/ 0 w 48"/>
              <a:gd name="T51" fmla="*/ 1 h 71"/>
              <a:gd name="T52" fmla="*/ 4 w 48"/>
              <a:gd name="T53" fmla="*/ 1 h 71"/>
              <a:gd name="T54" fmla="*/ 9 w 48"/>
              <a:gd name="T55" fmla="*/ 2 h 71"/>
              <a:gd name="T56" fmla="*/ 12 w 48"/>
              <a:gd name="T57" fmla="*/ 2 h 71"/>
              <a:gd name="T58" fmla="*/ 16 w 48"/>
              <a:gd name="T59" fmla="*/ 3 h 71"/>
              <a:gd name="T60" fmla="*/ 19 w 48"/>
              <a:gd name="T61" fmla="*/ 4 h 71"/>
              <a:gd name="T62" fmla="*/ 24 w 48"/>
              <a:gd name="T63" fmla="*/ 5 h 71"/>
              <a:gd name="T64" fmla="*/ 27 w 48"/>
              <a:gd name="T65" fmla="*/ 4 h 71"/>
              <a:gd name="T66" fmla="*/ 33 w 48"/>
              <a:gd name="T67" fmla="*/ 3 h 71"/>
              <a:gd name="T68" fmla="*/ 41 w 48"/>
              <a:gd name="T69" fmla="*/ 2 h 71"/>
              <a:gd name="T70" fmla="*/ 46 w 48"/>
              <a:gd name="T71" fmla="*/ 1 h 71"/>
              <a:gd name="T72" fmla="*/ 48 w 48"/>
              <a:gd name="T73" fmla="*/ 0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48" h="71">
                <a:moveTo>
                  <a:pt x="48" y="0"/>
                </a:moveTo>
                <a:lnTo>
                  <a:pt x="48" y="3"/>
                </a:lnTo>
                <a:lnTo>
                  <a:pt x="47" y="12"/>
                </a:lnTo>
                <a:lnTo>
                  <a:pt x="47" y="21"/>
                </a:lnTo>
                <a:lnTo>
                  <a:pt x="46" y="30"/>
                </a:lnTo>
                <a:lnTo>
                  <a:pt x="45" y="36"/>
                </a:lnTo>
                <a:lnTo>
                  <a:pt x="41" y="49"/>
                </a:lnTo>
                <a:lnTo>
                  <a:pt x="34" y="63"/>
                </a:lnTo>
                <a:lnTo>
                  <a:pt x="33" y="65"/>
                </a:lnTo>
                <a:lnTo>
                  <a:pt x="31" y="67"/>
                </a:lnTo>
                <a:lnTo>
                  <a:pt x="29" y="70"/>
                </a:lnTo>
                <a:lnTo>
                  <a:pt x="27" y="71"/>
                </a:lnTo>
                <a:lnTo>
                  <a:pt x="25" y="71"/>
                </a:lnTo>
                <a:lnTo>
                  <a:pt x="23" y="70"/>
                </a:lnTo>
                <a:lnTo>
                  <a:pt x="21" y="67"/>
                </a:lnTo>
                <a:lnTo>
                  <a:pt x="20" y="65"/>
                </a:lnTo>
                <a:lnTo>
                  <a:pt x="20" y="62"/>
                </a:lnTo>
                <a:lnTo>
                  <a:pt x="19" y="59"/>
                </a:lnTo>
                <a:lnTo>
                  <a:pt x="18" y="58"/>
                </a:lnTo>
                <a:lnTo>
                  <a:pt x="13" y="47"/>
                </a:lnTo>
                <a:lnTo>
                  <a:pt x="7" y="36"/>
                </a:lnTo>
                <a:lnTo>
                  <a:pt x="7" y="33"/>
                </a:lnTo>
                <a:lnTo>
                  <a:pt x="0" y="14"/>
                </a:lnTo>
                <a:lnTo>
                  <a:pt x="0" y="10"/>
                </a:lnTo>
                <a:lnTo>
                  <a:pt x="0" y="5"/>
                </a:lnTo>
                <a:lnTo>
                  <a:pt x="0" y="1"/>
                </a:lnTo>
                <a:lnTo>
                  <a:pt x="4" y="1"/>
                </a:lnTo>
                <a:lnTo>
                  <a:pt x="9" y="2"/>
                </a:lnTo>
                <a:lnTo>
                  <a:pt x="12" y="2"/>
                </a:lnTo>
                <a:lnTo>
                  <a:pt x="16" y="3"/>
                </a:lnTo>
                <a:lnTo>
                  <a:pt x="19" y="4"/>
                </a:lnTo>
                <a:lnTo>
                  <a:pt x="24" y="5"/>
                </a:lnTo>
                <a:lnTo>
                  <a:pt x="27" y="4"/>
                </a:lnTo>
                <a:lnTo>
                  <a:pt x="33" y="3"/>
                </a:lnTo>
                <a:lnTo>
                  <a:pt x="41" y="2"/>
                </a:lnTo>
                <a:lnTo>
                  <a:pt x="46" y="1"/>
                </a:lnTo>
                <a:lnTo>
                  <a:pt x="48" y="0"/>
                </a:lnTo>
                <a:close/>
              </a:path>
            </a:pathLst>
          </a:custGeom>
          <a:grpFill/>
          <a:ln w="0">
            <a:noFill/>
            <a:prstDash val="solid"/>
            <a:round/>
            <a:headEnd/>
            <a:tailEnd/>
          </a:ln>
        </xdr:spPr>
      </xdr:sp>
      <xdr:sp macro="" textlink="">
        <xdr:nvSpPr>
          <xdr:cNvPr id="182" name="Freeform 60">
            <a:extLst>
              <a:ext uri="{FF2B5EF4-FFF2-40B4-BE49-F238E27FC236}">
                <a16:creationId xmlns:a16="http://schemas.microsoft.com/office/drawing/2014/main" id="{00000000-0008-0000-0000-0000B6000000}"/>
              </a:ext>
            </a:extLst>
          </xdr:cNvPr>
          <xdr:cNvSpPr>
            <a:spLocks/>
          </xdr:cNvSpPr>
        </xdr:nvSpPr>
        <xdr:spPr bwMode="auto">
          <a:xfrm>
            <a:off x="680" y="310"/>
            <a:ext cx="10" cy="8"/>
          </a:xfrm>
          <a:custGeom>
            <a:avLst/>
            <a:gdLst>
              <a:gd name="T0" fmla="*/ 5 w 68"/>
              <a:gd name="T1" fmla="*/ 0 h 68"/>
              <a:gd name="T2" fmla="*/ 14 w 68"/>
              <a:gd name="T3" fmla="*/ 11 h 68"/>
              <a:gd name="T4" fmla="*/ 22 w 68"/>
              <a:gd name="T5" fmla="*/ 20 h 68"/>
              <a:gd name="T6" fmla="*/ 29 w 68"/>
              <a:gd name="T7" fmla="*/ 33 h 68"/>
              <a:gd name="T8" fmla="*/ 31 w 68"/>
              <a:gd name="T9" fmla="*/ 44 h 68"/>
              <a:gd name="T10" fmla="*/ 34 w 68"/>
              <a:gd name="T11" fmla="*/ 56 h 68"/>
              <a:gd name="T12" fmla="*/ 35 w 68"/>
              <a:gd name="T13" fmla="*/ 49 h 68"/>
              <a:gd name="T14" fmla="*/ 39 w 68"/>
              <a:gd name="T15" fmla="*/ 41 h 68"/>
              <a:gd name="T16" fmla="*/ 45 w 68"/>
              <a:gd name="T17" fmla="*/ 35 h 68"/>
              <a:gd name="T18" fmla="*/ 47 w 68"/>
              <a:gd name="T19" fmla="*/ 33 h 68"/>
              <a:gd name="T20" fmla="*/ 51 w 68"/>
              <a:gd name="T21" fmla="*/ 28 h 68"/>
              <a:gd name="T22" fmla="*/ 58 w 68"/>
              <a:gd name="T23" fmla="*/ 24 h 68"/>
              <a:gd name="T24" fmla="*/ 63 w 68"/>
              <a:gd name="T25" fmla="*/ 20 h 68"/>
              <a:gd name="T26" fmla="*/ 67 w 68"/>
              <a:gd name="T27" fmla="*/ 17 h 68"/>
              <a:gd name="T28" fmla="*/ 68 w 68"/>
              <a:gd name="T29" fmla="*/ 15 h 68"/>
              <a:gd name="T30" fmla="*/ 66 w 68"/>
              <a:gd name="T31" fmla="*/ 27 h 68"/>
              <a:gd name="T32" fmla="*/ 63 w 68"/>
              <a:gd name="T33" fmla="*/ 41 h 68"/>
              <a:gd name="T34" fmla="*/ 58 w 68"/>
              <a:gd name="T35" fmla="*/ 53 h 68"/>
              <a:gd name="T36" fmla="*/ 52 w 68"/>
              <a:gd name="T37" fmla="*/ 64 h 68"/>
              <a:gd name="T38" fmla="*/ 50 w 68"/>
              <a:gd name="T39" fmla="*/ 65 h 68"/>
              <a:gd name="T40" fmla="*/ 43 w 68"/>
              <a:gd name="T41" fmla="*/ 65 h 68"/>
              <a:gd name="T42" fmla="*/ 34 w 68"/>
              <a:gd name="T43" fmla="*/ 67 h 68"/>
              <a:gd name="T44" fmla="*/ 26 w 68"/>
              <a:gd name="T45" fmla="*/ 68 h 68"/>
              <a:gd name="T46" fmla="*/ 22 w 68"/>
              <a:gd name="T47" fmla="*/ 68 h 68"/>
              <a:gd name="T48" fmla="*/ 18 w 68"/>
              <a:gd name="T49" fmla="*/ 68 h 68"/>
              <a:gd name="T50" fmla="*/ 15 w 68"/>
              <a:gd name="T51" fmla="*/ 67 h 68"/>
              <a:gd name="T52" fmla="*/ 12 w 68"/>
              <a:gd name="T53" fmla="*/ 64 h 68"/>
              <a:gd name="T54" fmla="*/ 10 w 68"/>
              <a:gd name="T55" fmla="*/ 62 h 68"/>
              <a:gd name="T56" fmla="*/ 7 w 68"/>
              <a:gd name="T57" fmla="*/ 59 h 68"/>
              <a:gd name="T58" fmla="*/ 2 w 68"/>
              <a:gd name="T59" fmla="*/ 45 h 68"/>
              <a:gd name="T60" fmla="*/ 0 w 68"/>
              <a:gd name="T61" fmla="*/ 30 h 68"/>
              <a:gd name="T62" fmla="*/ 2 w 68"/>
              <a:gd name="T63" fmla="*/ 15 h 68"/>
              <a:gd name="T64" fmla="*/ 5 w 68"/>
              <a:gd name="T65"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68" h="68">
                <a:moveTo>
                  <a:pt x="5" y="0"/>
                </a:moveTo>
                <a:lnTo>
                  <a:pt x="14" y="11"/>
                </a:lnTo>
                <a:lnTo>
                  <a:pt x="22" y="20"/>
                </a:lnTo>
                <a:lnTo>
                  <a:pt x="29" y="33"/>
                </a:lnTo>
                <a:lnTo>
                  <a:pt x="31" y="44"/>
                </a:lnTo>
                <a:lnTo>
                  <a:pt x="34" y="56"/>
                </a:lnTo>
                <a:lnTo>
                  <a:pt x="35" y="49"/>
                </a:lnTo>
                <a:lnTo>
                  <a:pt x="39" y="41"/>
                </a:lnTo>
                <a:lnTo>
                  <a:pt x="45" y="35"/>
                </a:lnTo>
                <a:lnTo>
                  <a:pt x="47" y="33"/>
                </a:lnTo>
                <a:lnTo>
                  <a:pt x="51" y="28"/>
                </a:lnTo>
                <a:lnTo>
                  <a:pt x="58" y="24"/>
                </a:lnTo>
                <a:lnTo>
                  <a:pt x="63" y="20"/>
                </a:lnTo>
                <a:lnTo>
                  <a:pt x="67" y="17"/>
                </a:lnTo>
                <a:lnTo>
                  <a:pt x="68" y="15"/>
                </a:lnTo>
                <a:lnTo>
                  <a:pt x="66" y="27"/>
                </a:lnTo>
                <a:lnTo>
                  <a:pt x="63" y="41"/>
                </a:lnTo>
                <a:lnTo>
                  <a:pt x="58" y="53"/>
                </a:lnTo>
                <a:lnTo>
                  <a:pt x="52" y="64"/>
                </a:lnTo>
                <a:lnTo>
                  <a:pt x="50" y="65"/>
                </a:lnTo>
                <a:lnTo>
                  <a:pt x="43" y="65"/>
                </a:lnTo>
                <a:lnTo>
                  <a:pt x="34" y="67"/>
                </a:lnTo>
                <a:lnTo>
                  <a:pt x="26" y="68"/>
                </a:lnTo>
                <a:lnTo>
                  <a:pt x="22" y="68"/>
                </a:lnTo>
                <a:lnTo>
                  <a:pt x="18" y="68"/>
                </a:lnTo>
                <a:lnTo>
                  <a:pt x="15" y="67"/>
                </a:lnTo>
                <a:lnTo>
                  <a:pt x="12" y="64"/>
                </a:lnTo>
                <a:lnTo>
                  <a:pt x="10" y="62"/>
                </a:lnTo>
                <a:lnTo>
                  <a:pt x="7" y="59"/>
                </a:lnTo>
                <a:lnTo>
                  <a:pt x="2" y="45"/>
                </a:lnTo>
                <a:lnTo>
                  <a:pt x="0" y="30"/>
                </a:lnTo>
                <a:lnTo>
                  <a:pt x="2" y="15"/>
                </a:lnTo>
                <a:lnTo>
                  <a:pt x="5" y="0"/>
                </a:lnTo>
                <a:close/>
              </a:path>
            </a:pathLst>
          </a:custGeom>
          <a:grpFill/>
          <a:ln w="0">
            <a:noFill/>
            <a:prstDash val="solid"/>
            <a:round/>
            <a:headEnd/>
            <a:tailEnd/>
          </a:ln>
        </xdr:spPr>
      </xdr:sp>
      <xdr:sp macro="" textlink="">
        <xdr:nvSpPr>
          <xdr:cNvPr id="183" name="Freeform 61">
            <a:extLst>
              <a:ext uri="{FF2B5EF4-FFF2-40B4-BE49-F238E27FC236}">
                <a16:creationId xmlns:a16="http://schemas.microsoft.com/office/drawing/2014/main" id="{00000000-0008-0000-0000-0000B7000000}"/>
              </a:ext>
            </a:extLst>
          </xdr:cNvPr>
          <xdr:cNvSpPr>
            <a:spLocks/>
          </xdr:cNvSpPr>
        </xdr:nvSpPr>
        <xdr:spPr bwMode="auto">
          <a:xfrm>
            <a:off x="673" y="313"/>
            <a:ext cx="8" cy="5"/>
          </a:xfrm>
          <a:custGeom>
            <a:avLst/>
            <a:gdLst>
              <a:gd name="T0" fmla="*/ 0 w 57"/>
              <a:gd name="T1" fmla="*/ 0 h 38"/>
              <a:gd name="T2" fmla="*/ 4 w 57"/>
              <a:gd name="T3" fmla="*/ 0 h 38"/>
              <a:gd name="T4" fmla="*/ 13 w 57"/>
              <a:gd name="T5" fmla="*/ 1 h 38"/>
              <a:gd name="T6" fmla="*/ 24 w 57"/>
              <a:gd name="T7" fmla="*/ 2 h 38"/>
              <a:gd name="T8" fmla="*/ 33 w 57"/>
              <a:gd name="T9" fmla="*/ 2 h 38"/>
              <a:gd name="T10" fmla="*/ 40 w 57"/>
              <a:gd name="T11" fmla="*/ 3 h 38"/>
              <a:gd name="T12" fmla="*/ 45 w 57"/>
              <a:gd name="T13" fmla="*/ 8 h 38"/>
              <a:gd name="T14" fmla="*/ 51 w 57"/>
              <a:gd name="T15" fmla="*/ 12 h 38"/>
              <a:gd name="T16" fmla="*/ 55 w 57"/>
              <a:gd name="T17" fmla="*/ 19 h 38"/>
              <a:gd name="T18" fmla="*/ 57 w 57"/>
              <a:gd name="T19" fmla="*/ 26 h 38"/>
              <a:gd name="T20" fmla="*/ 57 w 57"/>
              <a:gd name="T21" fmla="*/ 32 h 38"/>
              <a:gd name="T22" fmla="*/ 54 w 57"/>
              <a:gd name="T23" fmla="*/ 36 h 38"/>
              <a:gd name="T24" fmla="*/ 46 w 57"/>
              <a:gd name="T25" fmla="*/ 38 h 38"/>
              <a:gd name="T26" fmla="*/ 35 w 57"/>
              <a:gd name="T27" fmla="*/ 36 h 38"/>
              <a:gd name="T28" fmla="*/ 25 w 57"/>
              <a:gd name="T29" fmla="*/ 29 h 38"/>
              <a:gd name="T30" fmla="*/ 15 w 57"/>
              <a:gd name="T31" fmla="*/ 19 h 38"/>
              <a:gd name="T32" fmla="*/ 6 w 57"/>
              <a:gd name="T33" fmla="*/ 9 h 38"/>
              <a:gd name="T34" fmla="*/ 0 w 57"/>
              <a:gd name="T3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7" h="38">
                <a:moveTo>
                  <a:pt x="0" y="0"/>
                </a:moveTo>
                <a:lnTo>
                  <a:pt x="4" y="0"/>
                </a:lnTo>
                <a:lnTo>
                  <a:pt x="13" y="1"/>
                </a:lnTo>
                <a:lnTo>
                  <a:pt x="24" y="2"/>
                </a:lnTo>
                <a:lnTo>
                  <a:pt x="33" y="2"/>
                </a:lnTo>
                <a:lnTo>
                  <a:pt x="40" y="3"/>
                </a:lnTo>
                <a:lnTo>
                  <a:pt x="45" y="8"/>
                </a:lnTo>
                <a:lnTo>
                  <a:pt x="51" y="12"/>
                </a:lnTo>
                <a:lnTo>
                  <a:pt x="55" y="19"/>
                </a:lnTo>
                <a:lnTo>
                  <a:pt x="57" y="26"/>
                </a:lnTo>
                <a:lnTo>
                  <a:pt x="57" y="32"/>
                </a:lnTo>
                <a:lnTo>
                  <a:pt x="54" y="36"/>
                </a:lnTo>
                <a:lnTo>
                  <a:pt x="46" y="38"/>
                </a:lnTo>
                <a:lnTo>
                  <a:pt x="35" y="36"/>
                </a:lnTo>
                <a:lnTo>
                  <a:pt x="25" y="29"/>
                </a:lnTo>
                <a:lnTo>
                  <a:pt x="15" y="19"/>
                </a:lnTo>
                <a:lnTo>
                  <a:pt x="6" y="9"/>
                </a:lnTo>
                <a:lnTo>
                  <a:pt x="0" y="0"/>
                </a:lnTo>
                <a:close/>
              </a:path>
            </a:pathLst>
          </a:custGeom>
          <a:grpFill/>
          <a:ln w="0">
            <a:noFill/>
            <a:prstDash val="solid"/>
            <a:round/>
            <a:headEnd/>
            <a:tailEnd/>
          </a:ln>
        </xdr:spPr>
      </xdr:sp>
      <xdr:sp macro="" textlink="">
        <xdr:nvSpPr>
          <xdr:cNvPr id="184" name="Freeform 62">
            <a:extLst>
              <a:ext uri="{FF2B5EF4-FFF2-40B4-BE49-F238E27FC236}">
                <a16:creationId xmlns:a16="http://schemas.microsoft.com/office/drawing/2014/main" id="{00000000-0008-0000-0000-0000B8000000}"/>
              </a:ext>
            </a:extLst>
          </xdr:cNvPr>
          <xdr:cNvSpPr>
            <a:spLocks/>
          </xdr:cNvSpPr>
        </xdr:nvSpPr>
        <xdr:spPr bwMode="auto">
          <a:xfrm>
            <a:off x="689" y="312"/>
            <a:ext cx="6" cy="6"/>
          </a:xfrm>
          <a:custGeom>
            <a:avLst/>
            <a:gdLst>
              <a:gd name="T0" fmla="*/ 38 w 39"/>
              <a:gd name="T1" fmla="*/ 0 h 45"/>
              <a:gd name="T2" fmla="*/ 39 w 39"/>
              <a:gd name="T3" fmla="*/ 2 h 45"/>
              <a:gd name="T4" fmla="*/ 38 w 39"/>
              <a:gd name="T5" fmla="*/ 14 h 45"/>
              <a:gd name="T6" fmla="*/ 32 w 39"/>
              <a:gd name="T7" fmla="*/ 26 h 45"/>
              <a:gd name="T8" fmla="*/ 25 w 39"/>
              <a:gd name="T9" fmla="*/ 35 h 45"/>
              <a:gd name="T10" fmla="*/ 21 w 39"/>
              <a:gd name="T11" fmla="*/ 39 h 45"/>
              <a:gd name="T12" fmla="*/ 16 w 39"/>
              <a:gd name="T13" fmla="*/ 42 h 45"/>
              <a:gd name="T14" fmla="*/ 11 w 39"/>
              <a:gd name="T15" fmla="*/ 45 h 45"/>
              <a:gd name="T16" fmla="*/ 5 w 39"/>
              <a:gd name="T17" fmla="*/ 45 h 45"/>
              <a:gd name="T18" fmla="*/ 1 w 39"/>
              <a:gd name="T19" fmla="*/ 43 h 45"/>
              <a:gd name="T20" fmla="*/ 0 w 39"/>
              <a:gd name="T21" fmla="*/ 36 h 45"/>
              <a:gd name="T22" fmla="*/ 1 w 39"/>
              <a:gd name="T23" fmla="*/ 30 h 45"/>
              <a:gd name="T24" fmla="*/ 4 w 39"/>
              <a:gd name="T25" fmla="*/ 23 h 45"/>
              <a:gd name="T26" fmla="*/ 8 w 39"/>
              <a:gd name="T27" fmla="*/ 17 h 45"/>
              <a:gd name="T28" fmla="*/ 10 w 39"/>
              <a:gd name="T29" fmla="*/ 15 h 45"/>
              <a:gd name="T30" fmla="*/ 14 w 39"/>
              <a:gd name="T31" fmla="*/ 11 h 45"/>
              <a:gd name="T32" fmla="*/ 21 w 39"/>
              <a:gd name="T33" fmla="*/ 8 h 45"/>
              <a:gd name="T34" fmla="*/ 27 w 39"/>
              <a:gd name="T35" fmla="*/ 5 h 45"/>
              <a:gd name="T36" fmla="*/ 33 w 39"/>
              <a:gd name="T37" fmla="*/ 1 h 45"/>
              <a:gd name="T38" fmla="*/ 38 w 3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9" h="45">
                <a:moveTo>
                  <a:pt x="38" y="0"/>
                </a:moveTo>
                <a:lnTo>
                  <a:pt x="39" y="2"/>
                </a:lnTo>
                <a:lnTo>
                  <a:pt x="38" y="14"/>
                </a:lnTo>
                <a:lnTo>
                  <a:pt x="32" y="26"/>
                </a:lnTo>
                <a:lnTo>
                  <a:pt x="25" y="35"/>
                </a:lnTo>
                <a:lnTo>
                  <a:pt x="21" y="39"/>
                </a:lnTo>
                <a:lnTo>
                  <a:pt x="16" y="42"/>
                </a:lnTo>
                <a:lnTo>
                  <a:pt x="11" y="45"/>
                </a:lnTo>
                <a:lnTo>
                  <a:pt x="5" y="45"/>
                </a:lnTo>
                <a:lnTo>
                  <a:pt x="1" y="43"/>
                </a:lnTo>
                <a:lnTo>
                  <a:pt x="0" y="36"/>
                </a:lnTo>
                <a:lnTo>
                  <a:pt x="1" y="30"/>
                </a:lnTo>
                <a:lnTo>
                  <a:pt x="4" y="23"/>
                </a:lnTo>
                <a:lnTo>
                  <a:pt x="8" y="17"/>
                </a:lnTo>
                <a:lnTo>
                  <a:pt x="10" y="15"/>
                </a:lnTo>
                <a:lnTo>
                  <a:pt x="14" y="11"/>
                </a:lnTo>
                <a:lnTo>
                  <a:pt x="21" y="8"/>
                </a:lnTo>
                <a:lnTo>
                  <a:pt x="27" y="5"/>
                </a:lnTo>
                <a:lnTo>
                  <a:pt x="33" y="1"/>
                </a:lnTo>
                <a:lnTo>
                  <a:pt x="38" y="0"/>
                </a:lnTo>
                <a:close/>
              </a:path>
            </a:pathLst>
          </a:custGeom>
          <a:grpFill/>
          <a:ln w="0">
            <a:noFill/>
            <a:prstDash val="solid"/>
            <a:round/>
            <a:headEnd/>
            <a:tailEnd/>
          </a:ln>
        </xdr:spPr>
      </xdr:sp>
      <xdr:sp macro="" textlink="">
        <xdr:nvSpPr>
          <xdr:cNvPr id="185" name="Freeform 63">
            <a:extLst>
              <a:ext uri="{FF2B5EF4-FFF2-40B4-BE49-F238E27FC236}">
                <a16:creationId xmlns:a16="http://schemas.microsoft.com/office/drawing/2014/main" id="{00000000-0008-0000-0000-0000B9000000}"/>
              </a:ext>
            </a:extLst>
          </xdr:cNvPr>
          <xdr:cNvSpPr>
            <a:spLocks/>
          </xdr:cNvSpPr>
        </xdr:nvSpPr>
        <xdr:spPr bwMode="auto">
          <a:xfrm>
            <a:off x="672" y="307"/>
            <a:ext cx="7" cy="6"/>
          </a:xfrm>
          <a:custGeom>
            <a:avLst/>
            <a:gdLst>
              <a:gd name="T0" fmla="*/ 0 w 51"/>
              <a:gd name="T1" fmla="*/ 0 h 49"/>
              <a:gd name="T2" fmla="*/ 13 w 51"/>
              <a:gd name="T3" fmla="*/ 3 h 49"/>
              <a:gd name="T4" fmla="*/ 27 w 51"/>
              <a:gd name="T5" fmla="*/ 8 h 49"/>
              <a:gd name="T6" fmla="*/ 39 w 51"/>
              <a:gd name="T7" fmla="*/ 15 h 49"/>
              <a:gd name="T8" fmla="*/ 45 w 51"/>
              <a:gd name="T9" fmla="*/ 23 h 49"/>
              <a:gd name="T10" fmla="*/ 47 w 51"/>
              <a:gd name="T11" fmla="*/ 31 h 49"/>
              <a:gd name="T12" fmla="*/ 49 w 51"/>
              <a:gd name="T13" fmla="*/ 40 h 49"/>
              <a:gd name="T14" fmla="*/ 51 w 51"/>
              <a:gd name="T15" fmla="*/ 49 h 49"/>
              <a:gd name="T16" fmla="*/ 43 w 51"/>
              <a:gd name="T17" fmla="*/ 49 h 49"/>
              <a:gd name="T18" fmla="*/ 36 w 51"/>
              <a:gd name="T19" fmla="*/ 46 h 49"/>
              <a:gd name="T20" fmla="*/ 28 w 51"/>
              <a:gd name="T21" fmla="*/ 42 h 49"/>
              <a:gd name="T22" fmla="*/ 21 w 51"/>
              <a:gd name="T23" fmla="*/ 38 h 49"/>
              <a:gd name="T24" fmla="*/ 12 w 51"/>
              <a:gd name="T25" fmla="*/ 32 h 49"/>
              <a:gd name="T26" fmla="*/ 6 w 51"/>
              <a:gd name="T27" fmla="*/ 23 h 49"/>
              <a:gd name="T28" fmla="*/ 1 w 51"/>
              <a:gd name="T29" fmla="*/ 12 h 49"/>
              <a:gd name="T30" fmla="*/ 0 w 51"/>
              <a:gd name="T3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1" h="49">
                <a:moveTo>
                  <a:pt x="0" y="0"/>
                </a:moveTo>
                <a:lnTo>
                  <a:pt x="13" y="3"/>
                </a:lnTo>
                <a:lnTo>
                  <a:pt x="27" y="8"/>
                </a:lnTo>
                <a:lnTo>
                  <a:pt x="39" y="15"/>
                </a:lnTo>
                <a:lnTo>
                  <a:pt x="45" y="23"/>
                </a:lnTo>
                <a:lnTo>
                  <a:pt x="47" y="31"/>
                </a:lnTo>
                <a:lnTo>
                  <a:pt x="49" y="40"/>
                </a:lnTo>
                <a:lnTo>
                  <a:pt x="51" y="49"/>
                </a:lnTo>
                <a:lnTo>
                  <a:pt x="43" y="49"/>
                </a:lnTo>
                <a:lnTo>
                  <a:pt x="36" y="46"/>
                </a:lnTo>
                <a:lnTo>
                  <a:pt x="28" y="42"/>
                </a:lnTo>
                <a:lnTo>
                  <a:pt x="21" y="38"/>
                </a:lnTo>
                <a:lnTo>
                  <a:pt x="12" y="32"/>
                </a:lnTo>
                <a:lnTo>
                  <a:pt x="6" y="23"/>
                </a:lnTo>
                <a:lnTo>
                  <a:pt x="1" y="12"/>
                </a:lnTo>
                <a:lnTo>
                  <a:pt x="0" y="0"/>
                </a:lnTo>
                <a:close/>
              </a:path>
            </a:pathLst>
          </a:custGeom>
          <a:grpFill/>
          <a:ln w="0">
            <a:noFill/>
            <a:prstDash val="solid"/>
            <a:round/>
            <a:headEnd/>
            <a:tailEnd/>
          </a:ln>
        </xdr:spPr>
      </xdr:sp>
      <xdr:sp macro="" textlink="">
        <xdr:nvSpPr>
          <xdr:cNvPr id="186" name="Freeform 64">
            <a:extLst>
              <a:ext uri="{FF2B5EF4-FFF2-40B4-BE49-F238E27FC236}">
                <a16:creationId xmlns:a16="http://schemas.microsoft.com/office/drawing/2014/main" id="{00000000-0008-0000-0000-0000BA000000}"/>
              </a:ext>
            </a:extLst>
          </xdr:cNvPr>
          <xdr:cNvSpPr>
            <a:spLocks/>
          </xdr:cNvSpPr>
        </xdr:nvSpPr>
        <xdr:spPr bwMode="auto">
          <a:xfrm>
            <a:off x="679" y="305"/>
            <a:ext cx="5" cy="8"/>
          </a:xfrm>
          <a:custGeom>
            <a:avLst/>
            <a:gdLst>
              <a:gd name="T0" fmla="*/ 5 w 34"/>
              <a:gd name="T1" fmla="*/ 0 h 61"/>
              <a:gd name="T2" fmla="*/ 15 w 34"/>
              <a:gd name="T3" fmla="*/ 10 h 61"/>
              <a:gd name="T4" fmla="*/ 23 w 34"/>
              <a:gd name="T5" fmla="*/ 21 h 61"/>
              <a:gd name="T6" fmla="*/ 30 w 34"/>
              <a:gd name="T7" fmla="*/ 33 h 61"/>
              <a:gd name="T8" fmla="*/ 34 w 34"/>
              <a:gd name="T9" fmla="*/ 48 h 61"/>
              <a:gd name="T10" fmla="*/ 30 w 34"/>
              <a:gd name="T11" fmla="*/ 45 h 61"/>
              <a:gd name="T12" fmla="*/ 28 w 34"/>
              <a:gd name="T13" fmla="*/ 42 h 61"/>
              <a:gd name="T14" fmla="*/ 25 w 34"/>
              <a:gd name="T15" fmla="*/ 40 h 61"/>
              <a:gd name="T16" fmla="*/ 20 w 34"/>
              <a:gd name="T17" fmla="*/ 38 h 61"/>
              <a:gd name="T18" fmla="*/ 17 w 34"/>
              <a:gd name="T19" fmla="*/ 35 h 61"/>
              <a:gd name="T20" fmla="*/ 14 w 34"/>
              <a:gd name="T21" fmla="*/ 38 h 61"/>
              <a:gd name="T22" fmla="*/ 12 w 34"/>
              <a:gd name="T23" fmla="*/ 43 h 61"/>
              <a:gd name="T24" fmla="*/ 10 w 34"/>
              <a:gd name="T25" fmla="*/ 50 h 61"/>
              <a:gd name="T26" fmla="*/ 8 w 34"/>
              <a:gd name="T27" fmla="*/ 58 h 61"/>
              <a:gd name="T28" fmla="*/ 10 w 34"/>
              <a:gd name="T29" fmla="*/ 61 h 61"/>
              <a:gd name="T30" fmla="*/ 4 w 34"/>
              <a:gd name="T31" fmla="*/ 53 h 61"/>
              <a:gd name="T32" fmla="*/ 0 w 34"/>
              <a:gd name="T33" fmla="*/ 47 h 61"/>
              <a:gd name="T34" fmla="*/ 0 w 34"/>
              <a:gd name="T35" fmla="*/ 39 h 61"/>
              <a:gd name="T36" fmla="*/ 1 w 34"/>
              <a:gd name="T37" fmla="*/ 29 h 61"/>
              <a:gd name="T38" fmla="*/ 2 w 34"/>
              <a:gd name="T39" fmla="*/ 24 h 61"/>
              <a:gd name="T40" fmla="*/ 4 w 34"/>
              <a:gd name="T41" fmla="*/ 17 h 61"/>
              <a:gd name="T42" fmla="*/ 6 w 34"/>
              <a:gd name="T43" fmla="*/ 10 h 61"/>
              <a:gd name="T44" fmla="*/ 6 w 34"/>
              <a:gd name="T45" fmla="*/ 5 h 61"/>
              <a:gd name="T46" fmla="*/ 5 w 34"/>
              <a:gd name="T47"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4" h="61">
                <a:moveTo>
                  <a:pt x="5" y="0"/>
                </a:moveTo>
                <a:lnTo>
                  <a:pt x="15" y="10"/>
                </a:lnTo>
                <a:lnTo>
                  <a:pt x="23" y="21"/>
                </a:lnTo>
                <a:lnTo>
                  <a:pt x="30" y="33"/>
                </a:lnTo>
                <a:lnTo>
                  <a:pt x="34" y="48"/>
                </a:lnTo>
                <a:lnTo>
                  <a:pt x="30" y="45"/>
                </a:lnTo>
                <a:lnTo>
                  <a:pt x="28" y="42"/>
                </a:lnTo>
                <a:lnTo>
                  <a:pt x="25" y="40"/>
                </a:lnTo>
                <a:lnTo>
                  <a:pt x="20" y="38"/>
                </a:lnTo>
                <a:lnTo>
                  <a:pt x="17" y="35"/>
                </a:lnTo>
                <a:lnTo>
                  <a:pt x="14" y="38"/>
                </a:lnTo>
                <a:lnTo>
                  <a:pt x="12" y="43"/>
                </a:lnTo>
                <a:lnTo>
                  <a:pt x="10" y="50"/>
                </a:lnTo>
                <a:lnTo>
                  <a:pt x="8" y="58"/>
                </a:lnTo>
                <a:lnTo>
                  <a:pt x="10" y="61"/>
                </a:lnTo>
                <a:lnTo>
                  <a:pt x="4" y="53"/>
                </a:lnTo>
                <a:lnTo>
                  <a:pt x="0" y="47"/>
                </a:lnTo>
                <a:lnTo>
                  <a:pt x="0" y="39"/>
                </a:lnTo>
                <a:lnTo>
                  <a:pt x="1" y="29"/>
                </a:lnTo>
                <a:lnTo>
                  <a:pt x="2" y="24"/>
                </a:lnTo>
                <a:lnTo>
                  <a:pt x="4" y="17"/>
                </a:lnTo>
                <a:lnTo>
                  <a:pt x="6" y="10"/>
                </a:lnTo>
                <a:lnTo>
                  <a:pt x="6" y="5"/>
                </a:lnTo>
                <a:lnTo>
                  <a:pt x="5" y="0"/>
                </a:lnTo>
                <a:close/>
              </a:path>
            </a:pathLst>
          </a:custGeom>
          <a:grpFill/>
          <a:ln w="0">
            <a:noFill/>
            <a:prstDash val="solid"/>
            <a:round/>
            <a:headEnd/>
            <a:tailEnd/>
          </a:ln>
        </xdr:spPr>
      </xdr:sp>
      <xdr:sp macro="" textlink="">
        <xdr:nvSpPr>
          <xdr:cNvPr id="187" name="Freeform 65">
            <a:extLst>
              <a:ext uri="{FF2B5EF4-FFF2-40B4-BE49-F238E27FC236}">
                <a16:creationId xmlns:a16="http://schemas.microsoft.com/office/drawing/2014/main" id="{00000000-0008-0000-0000-0000BB000000}"/>
              </a:ext>
            </a:extLst>
          </xdr:cNvPr>
          <xdr:cNvSpPr>
            <a:spLocks/>
          </xdr:cNvSpPr>
        </xdr:nvSpPr>
        <xdr:spPr bwMode="auto">
          <a:xfrm>
            <a:off x="684" y="306"/>
            <a:ext cx="3" cy="8"/>
          </a:xfrm>
          <a:custGeom>
            <a:avLst/>
            <a:gdLst>
              <a:gd name="T0" fmla="*/ 20 w 22"/>
              <a:gd name="T1" fmla="*/ 0 h 61"/>
              <a:gd name="T2" fmla="*/ 22 w 22"/>
              <a:gd name="T3" fmla="*/ 16 h 61"/>
              <a:gd name="T4" fmla="*/ 22 w 22"/>
              <a:gd name="T5" fmla="*/ 31 h 61"/>
              <a:gd name="T6" fmla="*/ 18 w 22"/>
              <a:gd name="T7" fmla="*/ 47 h 61"/>
              <a:gd name="T8" fmla="*/ 11 w 22"/>
              <a:gd name="T9" fmla="*/ 61 h 61"/>
              <a:gd name="T10" fmla="*/ 11 w 22"/>
              <a:gd name="T11" fmla="*/ 58 h 61"/>
              <a:gd name="T12" fmla="*/ 10 w 22"/>
              <a:gd name="T13" fmla="*/ 56 h 61"/>
              <a:gd name="T14" fmla="*/ 9 w 22"/>
              <a:gd name="T15" fmla="*/ 54 h 61"/>
              <a:gd name="T16" fmla="*/ 6 w 22"/>
              <a:gd name="T17" fmla="*/ 52 h 61"/>
              <a:gd name="T18" fmla="*/ 4 w 22"/>
              <a:gd name="T19" fmla="*/ 51 h 61"/>
              <a:gd name="T20" fmla="*/ 2 w 22"/>
              <a:gd name="T21" fmla="*/ 48 h 61"/>
              <a:gd name="T22" fmla="*/ 0 w 22"/>
              <a:gd name="T23" fmla="*/ 47 h 61"/>
              <a:gd name="T24" fmla="*/ 2 w 22"/>
              <a:gd name="T25" fmla="*/ 35 h 61"/>
              <a:gd name="T26" fmla="*/ 5 w 22"/>
              <a:gd name="T27" fmla="*/ 21 h 61"/>
              <a:gd name="T28" fmla="*/ 11 w 22"/>
              <a:gd name="T29" fmla="*/ 9 h 61"/>
              <a:gd name="T30" fmla="*/ 20 w 22"/>
              <a:gd name="T31"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2" h="61">
                <a:moveTo>
                  <a:pt x="20" y="0"/>
                </a:moveTo>
                <a:lnTo>
                  <a:pt x="22" y="16"/>
                </a:lnTo>
                <a:lnTo>
                  <a:pt x="22" y="31"/>
                </a:lnTo>
                <a:lnTo>
                  <a:pt x="18" y="47"/>
                </a:lnTo>
                <a:lnTo>
                  <a:pt x="11" y="61"/>
                </a:lnTo>
                <a:lnTo>
                  <a:pt x="11" y="58"/>
                </a:lnTo>
                <a:lnTo>
                  <a:pt x="10" y="56"/>
                </a:lnTo>
                <a:lnTo>
                  <a:pt x="9" y="54"/>
                </a:lnTo>
                <a:lnTo>
                  <a:pt x="6" y="52"/>
                </a:lnTo>
                <a:lnTo>
                  <a:pt x="4" y="51"/>
                </a:lnTo>
                <a:lnTo>
                  <a:pt x="2" y="48"/>
                </a:lnTo>
                <a:lnTo>
                  <a:pt x="0" y="47"/>
                </a:lnTo>
                <a:lnTo>
                  <a:pt x="2" y="35"/>
                </a:lnTo>
                <a:lnTo>
                  <a:pt x="5" y="21"/>
                </a:lnTo>
                <a:lnTo>
                  <a:pt x="11" y="9"/>
                </a:lnTo>
                <a:lnTo>
                  <a:pt x="20" y="0"/>
                </a:lnTo>
                <a:close/>
              </a:path>
            </a:pathLst>
          </a:custGeom>
          <a:grpFill/>
          <a:ln w="0">
            <a:noFill/>
            <a:prstDash val="solid"/>
            <a:round/>
            <a:headEnd/>
            <a:tailEnd/>
          </a:ln>
        </xdr:spPr>
      </xdr:sp>
      <xdr:sp macro="" textlink="">
        <xdr:nvSpPr>
          <xdr:cNvPr id="188" name="Freeform 66">
            <a:extLst>
              <a:ext uri="{FF2B5EF4-FFF2-40B4-BE49-F238E27FC236}">
                <a16:creationId xmlns:a16="http://schemas.microsoft.com/office/drawing/2014/main" id="{00000000-0008-0000-0000-0000BC000000}"/>
              </a:ext>
            </a:extLst>
          </xdr:cNvPr>
          <xdr:cNvSpPr>
            <a:spLocks/>
          </xdr:cNvSpPr>
        </xdr:nvSpPr>
        <xdr:spPr bwMode="auto">
          <a:xfrm>
            <a:off x="688" y="303"/>
            <a:ext cx="5" cy="9"/>
          </a:xfrm>
          <a:custGeom>
            <a:avLst/>
            <a:gdLst>
              <a:gd name="T0" fmla="*/ 31 w 34"/>
              <a:gd name="T1" fmla="*/ 0 h 79"/>
              <a:gd name="T2" fmla="*/ 32 w 34"/>
              <a:gd name="T3" fmla="*/ 9 h 79"/>
              <a:gd name="T4" fmla="*/ 34 w 34"/>
              <a:gd name="T5" fmla="*/ 19 h 79"/>
              <a:gd name="T6" fmla="*/ 34 w 34"/>
              <a:gd name="T7" fmla="*/ 28 h 79"/>
              <a:gd name="T8" fmla="*/ 33 w 34"/>
              <a:gd name="T9" fmla="*/ 37 h 79"/>
              <a:gd name="T10" fmla="*/ 30 w 34"/>
              <a:gd name="T11" fmla="*/ 43 h 79"/>
              <a:gd name="T12" fmla="*/ 25 w 34"/>
              <a:gd name="T13" fmla="*/ 49 h 79"/>
              <a:gd name="T14" fmla="*/ 21 w 34"/>
              <a:gd name="T15" fmla="*/ 54 h 79"/>
              <a:gd name="T16" fmla="*/ 17 w 34"/>
              <a:gd name="T17" fmla="*/ 60 h 79"/>
              <a:gd name="T18" fmla="*/ 14 w 34"/>
              <a:gd name="T19" fmla="*/ 64 h 79"/>
              <a:gd name="T20" fmla="*/ 7 w 34"/>
              <a:gd name="T21" fmla="*/ 70 h 79"/>
              <a:gd name="T22" fmla="*/ 3 w 34"/>
              <a:gd name="T23" fmla="*/ 76 h 79"/>
              <a:gd name="T24" fmla="*/ 0 w 34"/>
              <a:gd name="T25" fmla="*/ 79 h 79"/>
              <a:gd name="T26" fmla="*/ 2 w 34"/>
              <a:gd name="T27" fmla="*/ 64 h 79"/>
              <a:gd name="T28" fmla="*/ 1 w 34"/>
              <a:gd name="T29" fmla="*/ 49 h 79"/>
              <a:gd name="T30" fmla="*/ 1 w 34"/>
              <a:gd name="T31" fmla="*/ 34 h 79"/>
              <a:gd name="T32" fmla="*/ 5 w 34"/>
              <a:gd name="T33" fmla="*/ 23 h 79"/>
              <a:gd name="T34" fmla="*/ 11 w 34"/>
              <a:gd name="T35" fmla="*/ 13 h 79"/>
              <a:gd name="T36" fmla="*/ 21 w 34"/>
              <a:gd name="T37" fmla="*/ 5 h 79"/>
              <a:gd name="T38" fmla="*/ 31 w 34"/>
              <a:gd name="T39"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4" h="79">
                <a:moveTo>
                  <a:pt x="31" y="0"/>
                </a:moveTo>
                <a:lnTo>
                  <a:pt x="32" y="9"/>
                </a:lnTo>
                <a:lnTo>
                  <a:pt x="34" y="19"/>
                </a:lnTo>
                <a:lnTo>
                  <a:pt x="34" y="28"/>
                </a:lnTo>
                <a:lnTo>
                  <a:pt x="33" y="37"/>
                </a:lnTo>
                <a:lnTo>
                  <a:pt x="30" y="43"/>
                </a:lnTo>
                <a:lnTo>
                  <a:pt x="25" y="49"/>
                </a:lnTo>
                <a:lnTo>
                  <a:pt x="21" y="54"/>
                </a:lnTo>
                <a:lnTo>
                  <a:pt x="17" y="60"/>
                </a:lnTo>
                <a:lnTo>
                  <a:pt x="14" y="64"/>
                </a:lnTo>
                <a:lnTo>
                  <a:pt x="7" y="70"/>
                </a:lnTo>
                <a:lnTo>
                  <a:pt x="3" y="76"/>
                </a:lnTo>
                <a:lnTo>
                  <a:pt x="0" y="79"/>
                </a:lnTo>
                <a:lnTo>
                  <a:pt x="2" y="64"/>
                </a:lnTo>
                <a:lnTo>
                  <a:pt x="1" y="49"/>
                </a:lnTo>
                <a:lnTo>
                  <a:pt x="1" y="34"/>
                </a:lnTo>
                <a:lnTo>
                  <a:pt x="5" y="23"/>
                </a:lnTo>
                <a:lnTo>
                  <a:pt x="11" y="13"/>
                </a:lnTo>
                <a:lnTo>
                  <a:pt x="21" y="5"/>
                </a:lnTo>
                <a:lnTo>
                  <a:pt x="31" y="0"/>
                </a:lnTo>
                <a:close/>
              </a:path>
            </a:pathLst>
          </a:custGeom>
          <a:grpFill/>
          <a:ln w="0">
            <a:noFill/>
            <a:prstDash val="solid"/>
            <a:round/>
            <a:headEnd/>
            <a:tailEnd/>
          </a:ln>
        </xdr:spPr>
      </xdr:sp>
      <xdr:sp macro="" textlink="">
        <xdr:nvSpPr>
          <xdr:cNvPr id="189" name="Freeform 67">
            <a:extLst>
              <a:ext uri="{FF2B5EF4-FFF2-40B4-BE49-F238E27FC236}">
                <a16:creationId xmlns:a16="http://schemas.microsoft.com/office/drawing/2014/main" id="{00000000-0008-0000-0000-0000BD000000}"/>
              </a:ext>
            </a:extLst>
          </xdr:cNvPr>
          <xdr:cNvSpPr>
            <a:spLocks/>
          </xdr:cNvSpPr>
        </xdr:nvSpPr>
        <xdr:spPr bwMode="auto">
          <a:xfrm>
            <a:off x="673" y="303"/>
            <a:ext cx="6" cy="6"/>
          </a:xfrm>
          <a:custGeom>
            <a:avLst/>
            <a:gdLst>
              <a:gd name="T0" fmla="*/ 7 w 38"/>
              <a:gd name="T1" fmla="*/ 0 h 49"/>
              <a:gd name="T2" fmla="*/ 12 w 38"/>
              <a:gd name="T3" fmla="*/ 2 h 49"/>
              <a:gd name="T4" fmla="*/ 17 w 38"/>
              <a:gd name="T5" fmla="*/ 6 h 49"/>
              <a:gd name="T6" fmla="*/ 23 w 38"/>
              <a:gd name="T7" fmla="*/ 10 h 49"/>
              <a:gd name="T8" fmla="*/ 26 w 38"/>
              <a:gd name="T9" fmla="*/ 14 h 49"/>
              <a:gd name="T10" fmla="*/ 31 w 38"/>
              <a:gd name="T11" fmla="*/ 22 h 49"/>
              <a:gd name="T12" fmla="*/ 36 w 38"/>
              <a:gd name="T13" fmla="*/ 31 h 49"/>
              <a:gd name="T14" fmla="*/ 38 w 38"/>
              <a:gd name="T15" fmla="*/ 41 h 49"/>
              <a:gd name="T16" fmla="*/ 35 w 38"/>
              <a:gd name="T17" fmla="*/ 49 h 49"/>
              <a:gd name="T18" fmla="*/ 31 w 38"/>
              <a:gd name="T19" fmla="*/ 48 h 49"/>
              <a:gd name="T20" fmla="*/ 25 w 38"/>
              <a:gd name="T21" fmla="*/ 44 h 49"/>
              <a:gd name="T22" fmla="*/ 17 w 38"/>
              <a:gd name="T23" fmla="*/ 38 h 49"/>
              <a:gd name="T24" fmla="*/ 10 w 38"/>
              <a:gd name="T25" fmla="*/ 34 h 49"/>
              <a:gd name="T26" fmla="*/ 4 w 38"/>
              <a:gd name="T27" fmla="*/ 31 h 49"/>
              <a:gd name="T28" fmla="*/ 2 w 38"/>
              <a:gd name="T29" fmla="*/ 29 h 49"/>
              <a:gd name="T30" fmla="*/ 1 w 38"/>
              <a:gd name="T31" fmla="*/ 25 h 49"/>
              <a:gd name="T32" fmla="*/ 0 w 38"/>
              <a:gd name="T33" fmla="*/ 18 h 49"/>
              <a:gd name="T34" fmla="*/ 0 w 38"/>
              <a:gd name="T35" fmla="*/ 11 h 49"/>
              <a:gd name="T36" fmla="*/ 0 w 38"/>
              <a:gd name="T37" fmla="*/ 5 h 49"/>
              <a:gd name="T38" fmla="*/ 1 w 38"/>
              <a:gd name="T39" fmla="*/ 1 h 49"/>
              <a:gd name="T40" fmla="*/ 7 w 38"/>
              <a:gd name="T4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8" h="49">
                <a:moveTo>
                  <a:pt x="7" y="0"/>
                </a:moveTo>
                <a:lnTo>
                  <a:pt x="12" y="2"/>
                </a:lnTo>
                <a:lnTo>
                  <a:pt x="17" y="6"/>
                </a:lnTo>
                <a:lnTo>
                  <a:pt x="23" y="10"/>
                </a:lnTo>
                <a:lnTo>
                  <a:pt x="26" y="14"/>
                </a:lnTo>
                <a:lnTo>
                  <a:pt x="31" y="22"/>
                </a:lnTo>
                <a:lnTo>
                  <a:pt x="36" y="31"/>
                </a:lnTo>
                <a:lnTo>
                  <a:pt x="38" y="41"/>
                </a:lnTo>
                <a:lnTo>
                  <a:pt x="35" y="49"/>
                </a:lnTo>
                <a:lnTo>
                  <a:pt x="31" y="48"/>
                </a:lnTo>
                <a:lnTo>
                  <a:pt x="25" y="44"/>
                </a:lnTo>
                <a:lnTo>
                  <a:pt x="17" y="38"/>
                </a:lnTo>
                <a:lnTo>
                  <a:pt x="10" y="34"/>
                </a:lnTo>
                <a:lnTo>
                  <a:pt x="4" y="31"/>
                </a:lnTo>
                <a:lnTo>
                  <a:pt x="2" y="29"/>
                </a:lnTo>
                <a:lnTo>
                  <a:pt x="1" y="25"/>
                </a:lnTo>
                <a:lnTo>
                  <a:pt x="0" y="18"/>
                </a:lnTo>
                <a:lnTo>
                  <a:pt x="0" y="11"/>
                </a:lnTo>
                <a:lnTo>
                  <a:pt x="0" y="5"/>
                </a:lnTo>
                <a:lnTo>
                  <a:pt x="1" y="1"/>
                </a:lnTo>
                <a:lnTo>
                  <a:pt x="7" y="0"/>
                </a:lnTo>
                <a:close/>
              </a:path>
            </a:pathLst>
          </a:custGeom>
          <a:grpFill/>
          <a:ln w="0">
            <a:noFill/>
            <a:prstDash val="solid"/>
            <a:round/>
            <a:headEnd/>
            <a:tailEnd/>
          </a:ln>
        </xdr:spPr>
      </xdr:sp>
      <xdr:sp macro="" textlink="">
        <xdr:nvSpPr>
          <xdr:cNvPr id="190" name="Freeform 68">
            <a:extLst>
              <a:ext uri="{FF2B5EF4-FFF2-40B4-BE49-F238E27FC236}">
                <a16:creationId xmlns:a16="http://schemas.microsoft.com/office/drawing/2014/main" id="{00000000-0008-0000-0000-0000BE000000}"/>
              </a:ext>
            </a:extLst>
          </xdr:cNvPr>
          <xdr:cNvSpPr>
            <a:spLocks/>
          </xdr:cNvSpPr>
        </xdr:nvSpPr>
        <xdr:spPr bwMode="auto">
          <a:xfrm>
            <a:off x="675" y="296"/>
            <a:ext cx="4" cy="7"/>
          </a:xfrm>
          <a:custGeom>
            <a:avLst/>
            <a:gdLst>
              <a:gd name="T0" fmla="*/ 15 w 26"/>
              <a:gd name="T1" fmla="*/ 0 h 50"/>
              <a:gd name="T2" fmla="*/ 18 w 26"/>
              <a:gd name="T3" fmla="*/ 3 h 50"/>
              <a:gd name="T4" fmla="*/ 22 w 26"/>
              <a:gd name="T5" fmla="*/ 9 h 50"/>
              <a:gd name="T6" fmla="*/ 24 w 26"/>
              <a:gd name="T7" fmla="*/ 15 h 50"/>
              <a:gd name="T8" fmla="*/ 26 w 26"/>
              <a:gd name="T9" fmla="*/ 21 h 50"/>
              <a:gd name="T10" fmla="*/ 25 w 26"/>
              <a:gd name="T11" fmla="*/ 23 h 50"/>
              <a:gd name="T12" fmla="*/ 22 w 26"/>
              <a:gd name="T13" fmla="*/ 28 h 50"/>
              <a:gd name="T14" fmla="*/ 18 w 26"/>
              <a:gd name="T15" fmla="*/ 35 h 50"/>
              <a:gd name="T16" fmla="*/ 14 w 26"/>
              <a:gd name="T17" fmla="*/ 41 h 50"/>
              <a:gd name="T18" fmla="*/ 11 w 26"/>
              <a:gd name="T19" fmla="*/ 47 h 50"/>
              <a:gd name="T20" fmla="*/ 9 w 26"/>
              <a:gd name="T21" fmla="*/ 50 h 50"/>
              <a:gd name="T22" fmla="*/ 3 w 26"/>
              <a:gd name="T23" fmla="*/ 45 h 50"/>
              <a:gd name="T24" fmla="*/ 0 w 26"/>
              <a:gd name="T25" fmla="*/ 37 h 50"/>
              <a:gd name="T26" fmla="*/ 0 w 26"/>
              <a:gd name="T27" fmla="*/ 28 h 50"/>
              <a:gd name="T28" fmla="*/ 1 w 26"/>
              <a:gd name="T29" fmla="*/ 20 h 50"/>
              <a:gd name="T30" fmla="*/ 2 w 26"/>
              <a:gd name="T31" fmla="*/ 14 h 50"/>
              <a:gd name="T32" fmla="*/ 5 w 26"/>
              <a:gd name="T33" fmla="*/ 7 h 50"/>
              <a:gd name="T34" fmla="*/ 10 w 26"/>
              <a:gd name="T35" fmla="*/ 2 h 50"/>
              <a:gd name="T36" fmla="*/ 15 w 26"/>
              <a:gd name="T37"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6" h="50">
                <a:moveTo>
                  <a:pt x="15" y="0"/>
                </a:moveTo>
                <a:lnTo>
                  <a:pt x="18" y="3"/>
                </a:lnTo>
                <a:lnTo>
                  <a:pt x="22" y="9"/>
                </a:lnTo>
                <a:lnTo>
                  <a:pt x="24" y="15"/>
                </a:lnTo>
                <a:lnTo>
                  <a:pt x="26" y="21"/>
                </a:lnTo>
                <a:lnTo>
                  <a:pt x="25" y="23"/>
                </a:lnTo>
                <a:lnTo>
                  <a:pt x="22" y="28"/>
                </a:lnTo>
                <a:lnTo>
                  <a:pt x="18" y="35"/>
                </a:lnTo>
                <a:lnTo>
                  <a:pt x="14" y="41"/>
                </a:lnTo>
                <a:lnTo>
                  <a:pt x="11" y="47"/>
                </a:lnTo>
                <a:lnTo>
                  <a:pt x="9" y="50"/>
                </a:lnTo>
                <a:lnTo>
                  <a:pt x="3" y="45"/>
                </a:lnTo>
                <a:lnTo>
                  <a:pt x="0" y="37"/>
                </a:lnTo>
                <a:lnTo>
                  <a:pt x="0" y="28"/>
                </a:lnTo>
                <a:lnTo>
                  <a:pt x="1" y="20"/>
                </a:lnTo>
                <a:lnTo>
                  <a:pt x="2" y="14"/>
                </a:lnTo>
                <a:lnTo>
                  <a:pt x="5" y="7"/>
                </a:lnTo>
                <a:lnTo>
                  <a:pt x="10" y="2"/>
                </a:lnTo>
                <a:lnTo>
                  <a:pt x="15" y="0"/>
                </a:lnTo>
                <a:close/>
              </a:path>
            </a:pathLst>
          </a:custGeom>
          <a:grpFill/>
          <a:ln w="0">
            <a:noFill/>
            <a:prstDash val="solid"/>
            <a:round/>
            <a:headEnd/>
            <a:tailEnd/>
          </a:ln>
        </xdr:spPr>
      </xdr:sp>
      <xdr:sp macro="" textlink="">
        <xdr:nvSpPr>
          <xdr:cNvPr id="191" name="Freeform 69">
            <a:extLst>
              <a:ext uri="{FF2B5EF4-FFF2-40B4-BE49-F238E27FC236}">
                <a16:creationId xmlns:a16="http://schemas.microsoft.com/office/drawing/2014/main" id="{00000000-0008-0000-0000-0000BF000000}"/>
              </a:ext>
            </a:extLst>
          </xdr:cNvPr>
          <xdr:cNvSpPr>
            <a:spLocks/>
          </xdr:cNvSpPr>
        </xdr:nvSpPr>
        <xdr:spPr bwMode="auto">
          <a:xfrm>
            <a:off x="689" y="297"/>
            <a:ext cx="3" cy="6"/>
          </a:xfrm>
          <a:custGeom>
            <a:avLst/>
            <a:gdLst>
              <a:gd name="T0" fmla="*/ 10 w 24"/>
              <a:gd name="T1" fmla="*/ 0 h 51"/>
              <a:gd name="T2" fmla="*/ 15 w 24"/>
              <a:gd name="T3" fmla="*/ 2 h 51"/>
              <a:gd name="T4" fmla="*/ 19 w 24"/>
              <a:gd name="T5" fmla="*/ 8 h 51"/>
              <a:gd name="T6" fmla="*/ 22 w 24"/>
              <a:gd name="T7" fmla="*/ 14 h 51"/>
              <a:gd name="T8" fmla="*/ 23 w 24"/>
              <a:gd name="T9" fmla="*/ 20 h 51"/>
              <a:gd name="T10" fmla="*/ 24 w 24"/>
              <a:gd name="T11" fmla="*/ 28 h 51"/>
              <a:gd name="T12" fmla="*/ 24 w 24"/>
              <a:gd name="T13" fmla="*/ 37 h 51"/>
              <a:gd name="T14" fmla="*/ 22 w 24"/>
              <a:gd name="T15" fmla="*/ 45 h 51"/>
              <a:gd name="T16" fmla="*/ 16 w 24"/>
              <a:gd name="T17" fmla="*/ 51 h 51"/>
              <a:gd name="T18" fmla="*/ 14 w 24"/>
              <a:gd name="T19" fmla="*/ 47 h 51"/>
              <a:gd name="T20" fmla="*/ 10 w 24"/>
              <a:gd name="T21" fmla="*/ 42 h 51"/>
              <a:gd name="T22" fmla="*/ 7 w 24"/>
              <a:gd name="T23" fmla="*/ 35 h 51"/>
              <a:gd name="T24" fmla="*/ 3 w 24"/>
              <a:gd name="T25" fmla="*/ 28 h 51"/>
              <a:gd name="T26" fmla="*/ 1 w 24"/>
              <a:gd name="T27" fmla="*/ 23 h 51"/>
              <a:gd name="T28" fmla="*/ 0 w 24"/>
              <a:gd name="T29" fmla="*/ 21 h 51"/>
              <a:gd name="T30" fmla="*/ 1 w 24"/>
              <a:gd name="T31" fmla="*/ 16 h 51"/>
              <a:gd name="T32" fmla="*/ 4 w 24"/>
              <a:gd name="T33" fmla="*/ 9 h 51"/>
              <a:gd name="T34" fmla="*/ 7 w 24"/>
              <a:gd name="T35" fmla="*/ 3 h 51"/>
              <a:gd name="T36" fmla="*/ 10 w 24"/>
              <a:gd name="T3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 h="51">
                <a:moveTo>
                  <a:pt x="10" y="0"/>
                </a:moveTo>
                <a:lnTo>
                  <a:pt x="15" y="2"/>
                </a:lnTo>
                <a:lnTo>
                  <a:pt x="19" y="8"/>
                </a:lnTo>
                <a:lnTo>
                  <a:pt x="22" y="14"/>
                </a:lnTo>
                <a:lnTo>
                  <a:pt x="23" y="20"/>
                </a:lnTo>
                <a:lnTo>
                  <a:pt x="24" y="28"/>
                </a:lnTo>
                <a:lnTo>
                  <a:pt x="24" y="37"/>
                </a:lnTo>
                <a:lnTo>
                  <a:pt x="22" y="45"/>
                </a:lnTo>
                <a:lnTo>
                  <a:pt x="16" y="51"/>
                </a:lnTo>
                <a:lnTo>
                  <a:pt x="14" y="47"/>
                </a:lnTo>
                <a:lnTo>
                  <a:pt x="10" y="42"/>
                </a:lnTo>
                <a:lnTo>
                  <a:pt x="7" y="35"/>
                </a:lnTo>
                <a:lnTo>
                  <a:pt x="3" y="28"/>
                </a:lnTo>
                <a:lnTo>
                  <a:pt x="1" y="23"/>
                </a:lnTo>
                <a:lnTo>
                  <a:pt x="0" y="21"/>
                </a:lnTo>
                <a:lnTo>
                  <a:pt x="1" y="16"/>
                </a:lnTo>
                <a:lnTo>
                  <a:pt x="4" y="9"/>
                </a:lnTo>
                <a:lnTo>
                  <a:pt x="7" y="3"/>
                </a:lnTo>
                <a:lnTo>
                  <a:pt x="10" y="0"/>
                </a:lnTo>
                <a:close/>
              </a:path>
            </a:pathLst>
          </a:custGeom>
          <a:grpFill/>
          <a:ln w="0">
            <a:noFill/>
            <a:prstDash val="solid"/>
            <a:round/>
            <a:headEnd/>
            <a:tailEnd/>
          </a:ln>
        </xdr:spPr>
      </xdr:sp>
      <xdr:sp macro="" textlink="">
        <xdr:nvSpPr>
          <xdr:cNvPr id="192" name="Freeform 70">
            <a:extLst>
              <a:ext uri="{FF2B5EF4-FFF2-40B4-BE49-F238E27FC236}">
                <a16:creationId xmlns:a16="http://schemas.microsoft.com/office/drawing/2014/main" id="{00000000-0008-0000-0000-0000C0000000}"/>
              </a:ext>
            </a:extLst>
          </xdr:cNvPr>
          <xdr:cNvSpPr>
            <a:spLocks/>
          </xdr:cNvSpPr>
        </xdr:nvSpPr>
        <xdr:spPr bwMode="auto">
          <a:xfrm>
            <a:off x="691" y="306"/>
            <a:ext cx="4" cy="7"/>
          </a:xfrm>
          <a:custGeom>
            <a:avLst/>
            <a:gdLst>
              <a:gd name="T0" fmla="*/ 25 w 26"/>
              <a:gd name="T1" fmla="*/ 0 h 55"/>
              <a:gd name="T2" fmla="*/ 26 w 26"/>
              <a:gd name="T3" fmla="*/ 3 h 55"/>
              <a:gd name="T4" fmla="*/ 25 w 26"/>
              <a:gd name="T5" fmla="*/ 11 h 55"/>
              <a:gd name="T6" fmla="*/ 25 w 26"/>
              <a:gd name="T7" fmla="*/ 20 h 55"/>
              <a:gd name="T8" fmla="*/ 24 w 26"/>
              <a:gd name="T9" fmla="*/ 28 h 55"/>
              <a:gd name="T10" fmla="*/ 23 w 26"/>
              <a:gd name="T11" fmla="*/ 32 h 55"/>
              <a:gd name="T12" fmla="*/ 13 w 26"/>
              <a:gd name="T13" fmla="*/ 46 h 55"/>
              <a:gd name="T14" fmla="*/ 1 w 26"/>
              <a:gd name="T15" fmla="*/ 55 h 55"/>
              <a:gd name="T16" fmla="*/ 0 w 26"/>
              <a:gd name="T17" fmla="*/ 46 h 55"/>
              <a:gd name="T18" fmla="*/ 1 w 26"/>
              <a:gd name="T19" fmla="*/ 35 h 55"/>
              <a:gd name="T20" fmla="*/ 4 w 26"/>
              <a:gd name="T21" fmla="*/ 26 h 55"/>
              <a:gd name="T22" fmla="*/ 10 w 26"/>
              <a:gd name="T23" fmla="*/ 17 h 55"/>
              <a:gd name="T24" fmla="*/ 17 w 26"/>
              <a:gd name="T25" fmla="*/ 7 h 55"/>
              <a:gd name="T26" fmla="*/ 25 w 26"/>
              <a:gd name="T2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6" h="55">
                <a:moveTo>
                  <a:pt x="25" y="0"/>
                </a:moveTo>
                <a:lnTo>
                  <a:pt x="26" y="3"/>
                </a:lnTo>
                <a:lnTo>
                  <a:pt x="25" y="11"/>
                </a:lnTo>
                <a:lnTo>
                  <a:pt x="25" y="20"/>
                </a:lnTo>
                <a:lnTo>
                  <a:pt x="24" y="28"/>
                </a:lnTo>
                <a:lnTo>
                  <a:pt x="23" y="32"/>
                </a:lnTo>
                <a:lnTo>
                  <a:pt x="13" y="46"/>
                </a:lnTo>
                <a:lnTo>
                  <a:pt x="1" y="55"/>
                </a:lnTo>
                <a:lnTo>
                  <a:pt x="0" y="46"/>
                </a:lnTo>
                <a:lnTo>
                  <a:pt x="1" y="35"/>
                </a:lnTo>
                <a:lnTo>
                  <a:pt x="4" y="26"/>
                </a:lnTo>
                <a:lnTo>
                  <a:pt x="10" y="17"/>
                </a:lnTo>
                <a:lnTo>
                  <a:pt x="17" y="7"/>
                </a:lnTo>
                <a:lnTo>
                  <a:pt x="25" y="0"/>
                </a:lnTo>
                <a:close/>
              </a:path>
            </a:pathLst>
          </a:custGeom>
          <a:grpFill/>
          <a:ln w="0">
            <a:noFill/>
            <a:prstDash val="solid"/>
            <a:round/>
            <a:headEnd/>
            <a:tailEnd/>
          </a:ln>
        </xdr:spPr>
      </xdr:sp>
      <xdr:sp macro="" textlink="">
        <xdr:nvSpPr>
          <xdr:cNvPr id="193" name="Freeform 71">
            <a:extLst>
              <a:ext uri="{FF2B5EF4-FFF2-40B4-BE49-F238E27FC236}">
                <a16:creationId xmlns:a16="http://schemas.microsoft.com/office/drawing/2014/main" id="{00000000-0008-0000-0000-0000C1000000}"/>
              </a:ext>
            </a:extLst>
          </xdr:cNvPr>
          <xdr:cNvSpPr>
            <a:spLocks/>
          </xdr:cNvSpPr>
        </xdr:nvSpPr>
        <xdr:spPr bwMode="auto">
          <a:xfrm>
            <a:off x="681" y="301"/>
            <a:ext cx="6" cy="8"/>
          </a:xfrm>
          <a:custGeom>
            <a:avLst/>
            <a:gdLst>
              <a:gd name="T0" fmla="*/ 5 w 37"/>
              <a:gd name="T1" fmla="*/ 0 h 64"/>
              <a:gd name="T2" fmla="*/ 10 w 37"/>
              <a:gd name="T3" fmla="*/ 2 h 64"/>
              <a:gd name="T4" fmla="*/ 15 w 37"/>
              <a:gd name="T5" fmla="*/ 4 h 64"/>
              <a:gd name="T6" fmla="*/ 19 w 37"/>
              <a:gd name="T7" fmla="*/ 8 h 64"/>
              <a:gd name="T8" fmla="*/ 22 w 37"/>
              <a:gd name="T9" fmla="*/ 10 h 64"/>
              <a:gd name="T10" fmla="*/ 28 w 37"/>
              <a:gd name="T11" fmla="*/ 19 h 64"/>
              <a:gd name="T12" fmla="*/ 32 w 37"/>
              <a:gd name="T13" fmla="*/ 28 h 64"/>
              <a:gd name="T14" fmla="*/ 37 w 37"/>
              <a:gd name="T15" fmla="*/ 37 h 64"/>
              <a:gd name="T16" fmla="*/ 29 w 37"/>
              <a:gd name="T17" fmla="*/ 45 h 64"/>
              <a:gd name="T18" fmla="*/ 24 w 37"/>
              <a:gd name="T19" fmla="*/ 54 h 64"/>
              <a:gd name="T20" fmla="*/ 19 w 37"/>
              <a:gd name="T21" fmla="*/ 64 h 64"/>
              <a:gd name="T22" fmla="*/ 15 w 37"/>
              <a:gd name="T23" fmla="*/ 58 h 64"/>
              <a:gd name="T24" fmla="*/ 13 w 37"/>
              <a:gd name="T25" fmla="*/ 52 h 64"/>
              <a:gd name="T26" fmla="*/ 10 w 37"/>
              <a:gd name="T27" fmla="*/ 45 h 64"/>
              <a:gd name="T28" fmla="*/ 4 w 37"/>
              <a:gd name="T29" fmla="*/ 35 h 64"/>
              <a:gd name="T30" fmla="*/ 0 w 37"/>
              <a:gd name="T31" fmla="*/ 25 h 64"/>
              <a:gd name="T32" fmla="*/ 0 w 37"/>
              <a:gd name="T33" fmla="*/ 13 h 64"/>
              <a:gd name="T34" fmla="*/ 3 w 37"/>
              <a:gd name="T35" fmla="*/ 1 h 64"/>
              <a:gd name="T36" fmla="*/ 5 w 37"/>
              <a:gd name="T37"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7" h="64">
                <a:moveTo>
                  <a:pt x="5" y="0"/>
                </a:moveTo>
                <a:lnTo>
                  <a:pt x="10" y="2"/>
                </a:lnTo>
                <a:lnTo>
                  <a:pt x="15" y="4"/>
                </a:lnTo>
                <a:lnTo>
                  <a:pt x="19" y="8"/>
                </a:lnTo>
                <a:lnTo>
                  <a:pt x="22" y="10"/>
                </a:lnTo>
                <a:lnTo>
                  <a:pt x="28" y="19"/>
                </a:lnTo>
                <a:lnTo>
                  <a:pt x="32" y="28"/>
                </a:lnTo>
                <a:lnTo>
                  <a:pt x="37" y="37"/>
                </a:lnTo>
                <a:lnTo>
                  <a:pt x="29" y="45"/>
                </a:lnTo>
                <a:lnTo>
                  <a:pt x="24" y="54"/>
                </a:lnTo>
                <a:lnTo>
                  <a:pt x="19" y="64"/>
                </a:lnTo>
                <a:lnTo>
                  <a:pt x="15" y="58"/>
                </a:lnTo>
                <a:lnTo>
                  <a:pt x="13" y="52"/>
                </a:lnTo>
                <a:lnTo>
                  <a:pt x="10" y="45"/>
                </a:lnTo>
                <a:lnTo>
                  <a:pt x="4" y="35"/>
                </a:lnTo>
                <a:lnTo>
                  <a:pt x="0" y="25"/>
                </a:lnTo>
                <a:lnTo>
                  <a:pt x="0" y="13"/>
                </a:lnTo>
                <a:lnTo>
                  <a:pt x="3" y="1"/>
                </a:lnTo>
                <a:lnTo>
                  <a:pt x="5" y="0"/>
                </a:lnTo>
                <a:close/>
              </a:path>
            </a:pathLst>
          </a:custGeom>
          <a:grpFill/>
          <a:ln w="0">
            <a:noFill/>
            <a:prstDash val="solid"/>
            <a:round/>
            <a:headEnd/>
            <a:tailEnd/>
          </a:ln>
        </xdr:spPr>
      </xdr:sp>
      <xdr:sp macro="" textlink="">
        <xdr:nvSpPr>
          <xdr:cNvPr id="194" name="Freeform 72">
            <a:extLst>
              <a:ext uri="{FF2B5EF4-FFF2-40B4-BE49-F238E27FC236}">
                <a16:creationId xmlns:a16="http://schemas.microsoft.com/office/drawing/2014/main" id="{00000000-0008-0000-0000-0000C2000000}"/>
              </a:ext>
            </a:extLst>
          </xdr:cNvPr>
          <xdr:cNvSpPr>
            <a:spLocks/>
          </xdr:cNvSpPr>
        </xdr:nvSpPr>
        <xdr:spPr bwMode="auto">
          <a:xfrm>
            <a:off x="687" y="300"/>
            <a:ext cx="3" cy="6"/>
          </a:xfrm>
          <a:custGeom>
            <a:avLst/>
            <a:gdLst>
              <a:gd name="T0" fmla="*/ 4 w 22"/>
              <a:gd name="T1" fmla="*/ 0 h 48"/>
              <a:gd name="T2" fmla="*/ 13 w 22"/>
              <a:gd name="T3" fmla="*/ 7 h 48"/>
              <a:gd name="T4" fmla="*/ 18 w 22"/>
              <a:gd name="T5" fmla="*/ 15 h 48"/>
              <a:gd name="T6" fmla="*/ 22 w 22"/>
              <a:gd name="T7" fmla="*/ 25 h 48"/>
              <a:gd name="T8" fmla="*/ 21 w 22"/>
              <a:gd name="T9" fmla="*/ 27 h 48"/>
              <a:gd name="T10" fmla="*/ 18 w 22"/>
              <a:gd name="T11" fmla="*/ 32 h 48"/>
              <a:gd name="T12" fmla="*/ 15 w 22"/>
              <a:gd name="T13" fmla="*/ 39 h 48"/>
              <a:gd name="T14" fmla="*/ 10 w 22"/>
              <a:gd name="T15" fmla="*/ 44 h 48"/>
              <a:gd name="T16" fmla="*/ 8 w 22"/>
              <a:gd name="T17" fmla="*/ 48 h 48"/>
              <a:gd name="T18" fmla="*/ 4 w 22"/>
              <a:gd name="T19" fmla="*/ 42 h 48"/>
              <a:gd name="T20" fmla="*/ 1 w 22"/>
              <a:gd name="T21" fmla="*/ 34 h 48"/>
              <a:gd name="T22" fmla="*/ 0 w 22"/>
              <a:gd name="T23" fmla="*/ 27 h 48"/>
              <a:gd name="T24" fmla="*/ 0 w 22"/>
              <a:gd name="T25" fmla="*/ 23 h 48"/>
              <a:gd name="T26" fmla="*/ 1 w 22"/>
              <a:gd name="T27" fmla="*/ 16 h 48"/>
              <a:gd name="T28" fmla="*/ 3 w 22"/>
              <a:gd name="T29" fmla="*/ 9 h 48"/>
              <a:gd name="T30" fmla="*/ 4 w 22"/>
              <a:gd name="T31" fmla="*/ 2 h 48"/>
              <a:gd name="T32" fmla="*/ 4 w 22"/>
              <a:gd name="T3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48">
                <a:moveTo>
                  <a:pt x="4" y="0"/>
                </a:moveTo>
                <a:lnTo>
                  <a:pt x="13" y="7"/>
                </a:lnTo>
                <a:lnTo>
                  <a:pt x="18" y="15"/>
                </a:lnTo>
                <a:lnTo>
                  <a:pt x="22" y="25"/>
                </a:lnTo>
                <a:lnTo>
                  <a:pt x="21" y="27"/>
                </a:lnTo>
                <a:lnTo>
                  <a:pt x="18" y="32"/>
                </a:lnTo>
                <a:lnTo>
                  <a:pt x="15" y="39"/>
                </a:lnTo>
                <a:lnTo>
                  <a:pt x="10" y="44"/>
                </a:lnTo>
                <a:lnTo>
                  <a:pt x="8" y="48"/>
                </a:lnTo>
                <a:lnTo>
                  <a:pt x="4" y="42"/>
                </a:lnTo>
                <a:lnTo>
                  <a:pt x="1" y="34"/>
                </a:lnTo>
                <a:lnTo>
                  <a:pt x="0" y="27"/>
                </a:lnTo>
                <a:lnTo>
                  <a:pt x="0" y="23"/>
                </a:lnTo>
                <a:lnTo>
                  <a:pt x="1" y="16"/>
                </a:lnTo>
                <a:lnTo>
                  <a:pt x="3" y="9"/>
                </a:lnTo>
                <a:lnTo>
                  <a:pt x="4" y="2"/>
                </a:lnTo>
                <a:lnTo>
                  <a:pt x="4" y="0"/>
                </a:lnTo>
                <a:close/>
              </a:path>
            </a:pathLst>
          </a:custGeom>
          <a:grpFill/>
          <a:ln w="0">
            <a:noFill/>
            <a:prstDash val="solid"/>
            <a:round/>
            <a:headEnd/>
            <a:tailEnd/>
          </a:ln>
        </xdr:spPr>
      </xdr:sp>
      <xdr:sp macro="" textlink="">
        <xdr:nvSpPr>
          <xdr:cNvPr id="195" name="Freeform 73">
            <a:extLst>
              <a:ext uri="{FF2B5EF4-FFF2-40B4-BE49-F238E27FC236}">
                <a16:creationId xmlns:a16="http://schemas.microsoft.com/office/drawing/2014/main" id="{00000000-0008-0000-0000-0000C3000000}"/>
              </a:ext>
            </a:extLst>
          </xdr:cNvPr>
          <xdr:cNvSpPr>
            <a:spLocks/>
          </xdr:cNvSpPr>
        </xdr:nvSpPr>
        <xdr:spPr bwMode="auto">
          <a:xfrm>
            <a:off x="678" y="299"/>
            <a:ext cx="3" cy="7"/>
          </a:xfrm>
          <a:custGeom>
            <a:avLst/>
            <a:gdLst>
              <a:gd name="T0" fmla="*/ 13 w 26"/>
              <a:gd name="T1" fmla="*/ 0 h 53"/>
              <a:gd name="T2" fmla="*/ 15 w 26"/>
              <a:gd name="T3" fmla="*/ 9 h 53"/>
              <a:gd name="T4" fmla="*/ 20 w 26"/>
              <a:gd name="T5" fmla="*/ 17 h 53"/>
              <a:gd name="T6" fmla="*/ 24 w 26"/>
              <a:gd name="T7" fmla="*/ 25 h 53"/>
              <a:gd name="T8" fmla="*/ 26 w 26"/>
              <a:gd name="T9" fmla="*/ 39 h 53"/>
              <a:gd name="T10" fmla="*/ 25 w 26"/>
              <a:gd name="T11" fmla="*/ 53 h 53"/>
              <a:gd name="T12" fmla="*/ 15 w 26"/>
              <a:gd name="T13" fmla="*/ 47 h 53"/>
              <a:gd name="T14" fmla="*/ 6 w 26"/>
              <a:gd name="T15" fmla="*/ 43 h 53"/>
              <a:gd name="T16" fmla="*/ 5 w 26"/>
              <a:gd name="T17" fmla="*/ 41 h 53"/>
              <a:gd name="T18" fmla="*/ 2 w 26"/>
              <a:gd name="T19" fmla="*/ 38 h 53"/>
              <a:gd name="T20" fmla="*/ 1 w 26"/>
              <a:gd name="T21" fmla="*/ 35 h 53"/>
              <a:gd name="T22" fmla="*/ 0 w 26"/>
              <a:gd name="T23" fmla="*/ 25 h 53"/>
              <a:gd name="T24" fmla="*/ 3 w 26"/>
              <a:gd name="T25" fmla="*/ 17 h 53"/>
              <a:gd name="T26" fmla="*/ 8 w 26"/>
              <a:gd name="T27" fmla="*/ 8 h 53"/>
              <a:gd name="T28" fmla="*/ 13 w 26"/>
              <a:gd name="T29"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 h="53">
                <a:moveTo>
                  <a:pt x="13" y="0"/>
                </a:moveTo>
                <a:lnTo>
                  <a:pt x="15" y="9"/>
                </a:lnTo>
                <a:lnTo>
                  <a:pt x="20" y="17"/>
                </a:lnTo>
                <a:lnTo>
                  <a:pt x="24" y="25"/>
                </a:lnTo>
                <a:lnTo>
                  <a:pt x="26" y="39"/>
                </a:lnTo>
                <a:lnTo>
                  <a:pt x="25" y="53"/>
                </a:lnTo>
                <a:lnTo>
                  <a:pt x="15" y="47"/>
                </a:lnTo>
                <a:lnTo>
                  <a:pt x="6" y="43"/>
                </a:lnTo>
                <a:lnTo>
                  <a:pt x="5" y="41"/>
                </a:lnTo>
                <a:lnTo>
                  <a:pt x="2" y="38"/>
                </a:lnTo>
                <a:lnTo>
                  <a:pt x="1" y="35"/>
                </a:lnTo>
                <a:lnTo>
                  <a:pt x="0" y="25"/>
                </a:lnTo>
                <a:lnTo>
                  <a:pt x="3" y="17"/>
                </a:lnTo>
                <a:lnTo>
                  <a:pt x="8" y="8"/>
                </a:lnTo>
                <a:lnTo>
                  <a:pt x="13" y="0"/>
                </a:lnTo>
                <a:close/>
              </a:path>
            </a:pathLst>
          </a:custGeom>
          <a:grpFill/>
          <a:ln w="0">
            <a:noFill/>
            <a:prstDash val="solid"/>
            <a:round/>
            <a:headEnd/>
            <a:tailEnd/>
          </a:ln>
        </xdr:spPr>
      </xdr:sp>
      <xdr:sp macro="" textlink="">
        <xdr:nvSpPr>
          <xdr:cNvPr id="196" name="Freeform 74">
            <a:extLst>
              <a:ext uri="{FF2B5EF4-FFF2-40B4-BE49-F238E27FC236}">
                <a16:creationId xmlns:a16="http://schemas.microsoft.com/office/drawing/2014/main" id="{00000000-0008-0000-0000-0000C4000000}"/>
              </a:ext>
            </a:extLst>
          </xdr:cNvPr>
          <xdr:cNvSpPr>
            <a:spLocks/>
          </xdr:cNvSpPr>
        </xdr:nvSpPr>
        <xdr:spPr bwMode="auto">
          <a:xfrm>
            <a:off x="680" y="294"/>
            <a:ext cx="4" cy="7"/>
          </a:xfrm>
          <a:custGeom>
            <a:avLst/>
            <a:gdLst>
              <a:gd name="T0" fmla="*/ 8 w 29"/>
              <a:gd name="T1" fmla="*/ 0 h 51"/>
              <a:gd name="T2" fmla="*/ 9 w 29"/>
              <a:gd name="T3" fmla="*/ 2 h 51"/>
              <a:gd name="T4" fmla="*/ 12 w 29"/>
              <a:gd name="T5" fmla="*/ 6 h 51"/>
              <a:gd name="T6" fmla="*/ 17 w 29"/>
              <a:gd name="T7" fmla="*/ 12 h 51"/>
              <a:gd name="T8" fmla="*/ 20 w 29"/>
              <a:gd name="T9" fmla="*/ 18 h 51"/>
              <a:gd name="T10" fmla="*/ 22 w 29"/>
              <a:gd name="T11" fmla="*/ 21 h 51"/>
              <a:gd name="T12" fmla="*/ 25 w 29"/>
              <a:gd name="T13" fmla="*/ 36 h 51"/>
              <a:gd name="T14" fmla="*/ 29 w 29"/>
              <a:gd name="T15" fmla="*/ 51 h 51"/>
              <a:gd name="T16" fmla="*/ 23 w 29"/>
              <a:gd name="T17" fmla="*/ 48 h 51"/>
              <a:gd name="T18" fmla="*/ 18 w 29"/>
              <a:gd name="T19" fmla="*/ 47 h 51"/>
              <a:gd name="T20" fmla="*/ 12 w 29"/>
              <a:gd name="T21" fmla="*/ 48 h 51"/>
              <a:gd name="T22" fmla="*/ 8 w 29"/>
              <a:gd name="T23" fmla="*/ 51 h 51"/>
              <a:gd name="T24" fmla="*/ 2 w 29"/>
              <a:gd name="T25" fmla="*/ 40 h 51"/>
              <a:gd name="T26" fmla="*/ 0 w 29"/>
              <a:gd name="T27" fmla="*/ 31 h 51"/>
              <a:gd name="T28" fmla="*/ 2 w 29"/>
              <a:gd name="T29" fmla="*/ 17 h 51"/>
              <a:gd name="T30" fmla="*/ 8 w 29"/>
              <a:gd name="T3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9" h="51">
                <a:moveTo>
                  <a:pt x="8" y="0"/>
                </a:moveTo>
                <a:lnTo>
                  <a:pt x="9" y="2"/>
                </a:lnTo>
                <a:lnTo>
                  <a:pt x="12" y="6"/>
                </a:lnTo>
                <a:lnTo>
                  <a:pt x="17" y="12"/>
                </a:lnTo>
                <a:lnTo>
                  <a:pt x="20" y="18"/>
                </a:lnTo>
                <a:lnTo>
                  <a:pt x="22" y="21"/>
                </a:lnTo>
                <a:lnTo>
                  <a:pt x="25" y="36"/>
                </a:lnTo>
                <a:lnTo>
                  <a:pt x="29" y="51"/>
                </a:lnTo>
                <a:lnTo>
                  <a:pt x="23" y="48"/>
                </a:lnTo>
                <a:lnTo>
                  <a:pt x="18" y="47"/>
                </a:lnTo>
                <a:lnTo>
                  <a:pt x="12" y="48"/>
                </a:lnTo>
                <a:lnTo>
                  <a:pt x="8" y="51"/>
                </a:lnTo>
                <a:lnTo>
                  <a:pt x="2" y="40"/>
                </a:lnTo>
                <a:lnTo>
                  <a:pt x="0" y="31"/>
                </a:lnTo>
                <a:lnTo>
                  <a:pt x="2" y="17"/>
                </a:lnTo>
                <a:lnTo>
                  <a:pt x="8" y="0"/>
                </a:lnTo>
                <a:close/>
              </a:path>
            </a:pathLst>
          </a:custGeom>
          <a:grpFill/>
          <a:ln w="0">
            <a:noFill/>
            <a:prstDash val="solid"/>
            <a:round/>
            <a:headEnd/>
            <a:tailEnd/>
          </a:ln>
        </xdr:spPr>
      </xdr:sp>
      <xdr:sp macro="" textlink="">
        <xdr:nvSpPr>
          <xdr:cNvPr id="197" name="Freeform 75">
            <a:extLst>
              <a:ext uri="{FF2B5EF4-FFF2-40B4-BE49-F238E27FC236}">
                <a16:creationId xmlns:a16="http://schemas.microsoft.com/office/drawing/2014/main" id="{00000000-0008-0000-0000-0000C5000000}"/>
              </a:ext>
            </a:extLst>
          </xdr:cNvPr>
          <xdr:cNvSpPr>
            <a:spLocks/>
          </xdr:cNvSpPr>
        </xdr:nvSpPr>
        <xdr:spPr bwMode="auto">
          <a:xfrm>
            <a:off x="685" y="295"/>
            <a:ext cx="4" cy="8"/>
          </a:xfrm>
          <a:custGeom>
            <a:avLst/>
            <a:gdLst>
              <a:gd name="T0" fmla="*/ 7 w 23"/>
              <a:gd name="T1" fmla="*/ 0 h 62"/>
              <a:gd name="T2" fmla="*/ 8 w 23"/>
              <a:gd name="T3" fmla="*/ 2 h 62"/>
              <a:gd name="T4" fmla="*/ 10 w 23"/>
              <a:gd name="T5" fmla="*/ 6 h 62"/>
              <a:gd name="T6" fmla="*/ 13 w 23"/>
              <a:gd name="T7" fmla="*/ 11 h 62"/>
              <a:gd name="T8" fmla="*/ 16 w 23"/>
              <a:gd name="T9" fmla="*/ 17 h 62"/>
              <a:gd name="T10" fmla="*/ 17 w 23"/>
              <a:gd name="T11" fmla="*/ 19 h 62"/>
              <a:gd name="T12" fmla="*/ 21 w 23"/>
              <a:gd name="T13" fmla="*/ 33 h 62"/>
              <a:gd name="T14" fmla="*/ 23 w 23"/>
              <a:gd name="T15" fmla="*/ 46 h 62"/>
              <a:gd name="T16" fmla="*/ 22 w 23"/>
              <a:gd name="T17" fmla="*/ 45 h 62"/>
              <a:gd name="T18" fmla="*/ 19 w 23"/>
              <a:gd name="T19" fmla="*/ 44 h 62"/>
              <a:gd name="T20" fmla="*/ 17 w 23"/>
              <a:gd name="T21" fmla="*/ 44 h 62"/>
              <a:gd name="T22" fmla="*/ 14 w 23"/>
              <a:gd name="T23" fmla="*/ 44 h 62"/>
              <a:gd name="T24" fmla="*/ 12 w 23"/>
              <a:gd name="T25" fmla="*/ 44 h 62"/>
              <a:gd name="T26" fmla="*/ 10 w 23"/>
              <a:gd name="T27" fmla="*/ 44 h 62"/>
              <a:gd name="T28" fmla="*/ 8 w 23"/>
              <a:gd name="T29" fmla="*/ 53 h 62"/>
              <a:gd name="T30" fmla="*/ 7 w 23"/>
              <a:gd name="T31" fmla="*/ 62 h 62"/>
              <a:gd name="T32" fmla="*/ 3 w 23"/>
              <a:gd name="T33" fmla="*/ 61 h 62"/>
              <a:gd name="T34" fmla="*/ 0 w 23"/>
              <a:gd name="T35" fmla="*/ 60 h 62"/>
              <a:gd name="T36" fmla="*/ 0 w 23"/>
              <a:gd name="T37" fmla="*/ 29 h 62"/>
              <a:gd name="T38" fmla="*/ 7 w 23"/>
              <a:gd name="T3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3" h="62">
                <a:moveTo>
                  <a:pt x="7" y="0"/>
                </a:moveTo>
                <a:lnTo>
                  <a:pt x="8" y="2"/>
                </a:lnTo>
                <a:lnTo>
                  <a:pt x="10" y="6"/>
                </a:lnTo>
                <a:lnTo>
                  <a:pt x="13" y="11"/>
                </a:lnTo>
                <a:lnTo>
                  <a:pt x="16" y="17"/>
                </a:lnTo>
                <a:lnTo>
                  <a:pt x="17" y="19"/>
                </a:lnTo>
                <a:lnTo>
                  <a:pt x="21" y="33"/>
                </a:lnTo>
                <a:lnTo>
                  <a:pt x="23" y="46"/>
                </a:lnTo>
                <a:lnTo>
                  <a:pt x="22" y="45"/>
                </a:lnTo>
                <a:lnTo>
                  <a:pt x="19" y="44"/>
                </a:lnTo>
                <a:lnTo>
                  <a:pt x="17" y="44"/>
                </a:lnTo>
                <a:lnTo>
                  <a:pt x="14" y="44"/>
                </a:lnTo>
                <a:lnTo>
                  <a:pt x="12" y="44"/>
                </a:lnTo>
                <a:lnTo>
                  <a:pt x="10" y="44"/>
                </a:lnTo>
                <a:lnTo>
                  <a:pt x="8" y="53"/>
                </a:lnTo>
                <a:lnTo>
                  <a:pt x="7" y="62"/>
                </a:lnTo>
                <a:lnTo>
                  <a:pt x="3" y="61"/>
                </a:lnTo>
                <a:lnTo>
                  <a:pt x="0" y="60"/>
                </a:lnTo>
                <a:lnTo>
                  <a:pt x="0" y="29"/>
                </a:lnTo>
                <a:lnTo>
                  <a:pt x="7" y="0"/>
                </a:lnTo>
                <a:close/>
              </a:path>
            </a:pathLst>
          </a:custGeom>
          <a:grpFill/>
          <a:ln w="0">
            <a:noFill/>
            <a:prstDash val="solid"/>
            <a:round/>
            <a:headEnd/>
            <a:tailEnd/>
          </a:ln>
        </xdr:spPr>
      </xdr:sp>
      <xdr:sp macro="" textlink="">
        <xdr:nvSpPr>
          <xdr:cNvPr id="198" name="Freeform 76">
            <a:extLst>
              <a:ext uri="{FF2B5EF4-FFF2-40B4-BE49-F238E27FC236}">
                <a16:creationId xmlns:a16="http://schemas.microsoft.com/office/drawing/2014/main" id="{00000000-0008-0000-0000-0000C6000000}"/>
              </a:ext>
            </a:extLst>
          </xdr:cNvPr>
          <xdr:cNvSpPr>
            <a:spLocks/>
          </xdr:cNvSpPr>
        </xdr:nvSpPr>
        <xdr:spPr bwMode="auto">
          <a:xfrm>
            <a:off x="682" y="292"/>
            <a:ext cx="3" cy="6"/>
          </a:xfrm>
          <a:custGeom>
            <a:avLst/>
            <a:gdLst>
              <a:gd name="T0" fmla="*/ 4 w 23"/>
              <a:gd name="T1" fmla="*/ 0 h 45"/>
              <a:gd name="T2" fmla="*/ 6 w 23"/>
              <a:gd name="T3" fmla="*/ 1 h 45"/>
              <a:gd name="T4" fmla="*/ 10 w 23"/>
              <a:gd name="T5" fmla="*/ 4 h 45"/>
              <a:gd name="T6" fmla="*/ 15 w 23"/>
              <a:gd name="T7" fmla="*/ 9 h 45"/>
              <a:gd name="T8" fmla="*/ 20 w 23"/>
              <a:gd name="T9" fmla="*/ 13 h 45"/>
              <a:gd name="T10" fmla="*/ 22 w 23"/>
              <a:gd name="T11" fmla="*/ 16 h 45"/>
              <a:gd name="T12" fmla="*/ 23 w 23"/>
              <a:gd name="T13" fmla="*/ 22 h 45"/>
              <a:gd name="T14" fmla="*/ 22 w 23"/>
              <a:gd name="T15" fmla="*/ 30 h 45"/>
              <a:gd name="T16" fmla="*/ 19 w 23"/>
              <a:gd name="T17" fmla="*/ 38 h 45"/>
              <a:gd name="T18" fmla="*/ 17 w 23"/>
              <a:gd name="T19" fmla="*/ 45 h 45"/>
              <a:gd name="T20" fmla="*/ 17 w 23"/>
              <a:gd name="T21" fmla="*/ 38 h 45"/>
              <a:gd name="T22" fmla="*/ 14 w 23"/>
              <a:gd name="T23" fmla="*/ 33 h 45"/>
              <a:gd name="T24" fmla="*/ 10 w 23"/>
              <a:gd name="T25" fmla="*/ 28 h 45"/>
              <a:gd name="T26" fmla="*/ 7 w 23"/>
              <a:gd name="T27" fmla="*/ 24 h 45"/>
              <a:gd name="T28" fmla="*/ 3 w 23"/>
              <a:gd name="T29" fmla="*/ 18 h 45"/>
              <a:gd name="T30" fmla="*/ 0 w 23"/>
              <a:gd name="T31" fmla="*/ 12 h 45"/>
              <a:gd name="T32" fmla="*/ 0 w 23"/>
              <a:gd name="T33" fmla="*/ 7 h 45"/>
              <a:gd name="T34" fmla="*/ 4 w 23"/>
              <a:gd name="T35"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3" h="45">
                <a:moveTo>
                  <a:pt x="4" y="0"/>
                </a:moveTo>
                <a:lnTo>
                  <a:pt x="6" y="1"/>
                </a:lnTo>
                <a:lnTo>
                  <a:pt x="10" y="4"/>
                </a:lnTo>
                <a:lnTo>
                  <a:pt x="15" y="9"/>
                </a:lnTo>
                <a:lnTo>
                  <a:pt x="20" y="13"/>
                </a:lnTo>
                <a:lnTo>
                  <a:pt x="22" y="16"/>
                </a:lnTo>
                <a:lnTo>
                  <a:pt x="23" y="22"/>
                </a:lnTo>
                <a:lnTo>
                  <a:pt x="22" y="30"/>
                </a:lnTo>
                <a:lnTo>
                  <a:pt x="19" y="38"/>
                </a:lnTo>
                <a:lnTo>
                  <a:pt x="17" y="45"/>
                </a:lnTo>
                <a:lnTo>
                  <a:pt x="17" y="38"/>
                </a:lnTo>
                <a:lnTo>
                  <a:pt x="14" y="33"/>
                </a:lnTo>
                <a:lnTo>
                  <a:pt x="10" y="28"/>
                </a:lnTo>
                <a:lnTo>
                  <a:pt x="7" y="24"/>
                </a:lnTo>
                <a:lnTo>
                  <a:pt x="3" y="18"/>
                </a:lnTo>
                <a:lnTo>
                  <a:pt x="0" y="12"/>
                </a:lnTo>
                <a:lnTo>
                  <a:pt x="0" y="7"/>
                </a:lnTo>
                <a:lnTo>
                  <a:pt x="4" y="0"/>
                </a:lnTo>
                <a:close/>
              </a:path>
            </a:pathLst>
          </a:custGeom>
          <a:grpFill/>
          <a:ln w="0">
            <a:noFill/>
            <a:prstDash val="solid"/>
            <a:round/>
            <a:headEnd/>
            <a:tailEnd/>
          </a:ln>
        </xdr:spPr>
      </xdr:sp>
      <xdr:sp macro="" textlink="">
        <xdr:nvSpPr>
          <xdr:cNvPr id="199" name="Freeform 77">
            <a:extLst>
              <a:ext uri="{FF2B5EF4-FFF2-40B4-BE49-F238E27FC236}">
                <a16:creationId xmlns:a16="http://schemas.microsoft.com/office/drawing/2014/main" id="{00000000-0008-0000-0000-0000C7000000}"/>
              </a:ext>
            </a:extLst>
          </xdr:cNvPr>
          <xdr:cNvSpPr>
            <a:spLocks/>
          </xdr:cNvSpPr>
        </xdr:nvSpPr>
        <xdr:spPr bwMode="auto">
          <a:xfrm>
            <a:off x="678" y="292"/>
            <a:ext cx="3" cy="6"/>
          </a:xfrm>
          <a:custGeom>
            <a:avLst/>
            <a:gdLst>
              <a:gd name="T0" fmla="*/ 11 w 19"/>
              <a:gd name="T1" fmla="*/ 0 h 43"/>
              <a:gd name="T2" fmla="*/ 15 w 19"/>
              <a:gd name="T3" fmla="*/ 0 h 43"/>
              <a:gd name="T4" fmla="*/ 19 w 19"/>
              <a:gd name="T5" fmla="*/ 8 h 43"/>
              <a:gd name="T6" fmla="*/ 18 w 19"/>
              <a:gd name="T7" fmla="*/ 14 h 43"/>
              <a:gd name="T8" fmla="*/ 14 w 19"/>
              <a:gd name="T9" fmla="*/ 22 h 43"/>
              <a:gd name="T10" fmla="*/ 10 w 19"/>
              <a:gd name="T11" fmla="*/ 30 h 43"/>
              <a:gd name="T12" fmla="*/ 7 w 19"/>
              <a:gd name="T13" fmla="*/ 37 h 43"/>
              <a:gd name="T14" fmla="*/ 8 w 19"/>
              <a:gd name="T15" fmla="*/ 43 h 43"/>
              <a:gd name="T16" fmla="*/ 6 w 19"/>
              <a:gd name="T17" fmla="*/ 39 h 43"/>
              <a:gd name="T18" fmla="*/ 4 w 19"/>
              <a:gd name="T19" fmla="*/ 37 h 43"/>
              <a:gd name="T20" fmla="*/ 2 w 19"/>
              <a:gd name="T21" fmla="*/ 34 h 43"/>
              <a:gd name="T22" fmla="*/ 0 w 19"/>
              <a:gd name="T23" fmla="*/ 30 h 43"/>
              <a:gd name="T24" fmla="*/ 1 w 19"/>
              <a:gd name="T25" fmla="*/ 27 h 43"/>
              <a:gd name="T26" fmla="*/ 2 w 19"/>
              <a:gd name="T27" fmla="*/ 19 h 43"/>
              <a:gd name="T28" fmla="*/ 5 w 19"/>
              <a:gd name="T29" fmla="*/ 11 h 43"/>
              <a:gd name="T30" fmla="*/ 8 w 19"/>
              <a:gd name="T31" fmla="*/ 4 h 43"/>
              <a:gd name="T32" fmla="*/ 11 w 19"/>
              <a:gd name="T3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43">
                <a:moveTo>
                  <a:pt x="11" y="0"/>
                </a:moveTo>
                <a:lnTo>
                  <a:pt x="15" y="0"/>
                </a:lnTo>
                <a:lnTo>
                  <a:pt x="19" y="8"/>
                </a:lnTo>
                <a:lnTo>
                  <a:pt x="18" y="14"/>
                </a:lnTo>
                <a:lnTo>
                  <a:pt x="14" y="22"/>
                </a:lnTo>
                <a:lnTo>
                  <a:pt x="10" y="30"/>
                </a:lnTo>
                <a:lnTo>
                  <a:pt x="7" y="37"/>
                </a:lnTo>
                <a:lnTo>
                  <a:pt x="8" y="43"/>
                </a:lnTo>
                <a:lnTo>
                  <a:pt x="6" y="39"/>
                </a:lnTo>
                <a:lnTo>
                  <a:pt x="4" y="37"/>
                </a:lnTo>
                <a:lnTo>
                  <a:pt x="2" y="34"/>
                </a:lnTo>
                <a:lnTo>
                  <a:pt x="0" y="30"/>
                </a:lnTo>
                <a:lnTo>
                  <a:pt x="1" y="27"/>
                </a:lnTo>
                <a:lnTo>
                  <a:pt x="2" y="19"/>
                </a:lnTo>
                <a:lnTo>
                  <a:pt x="5" y="11"/>
                </a:lnTo>
                <a:lnTo>
                  <a:pt x="8" y="4"/>
                </a:lnTo>
                <a:lnTo>
                  <a:pt x="11" y="0"/>
                </a:lnTo>
                <a:close/>
              </a:path>
            </a:pathLst>
          </a:custGeom>
          <a:grpFill/>
          <a:ln w="0">
            <a:noFill/>
            <a:prstDash val="solid"/>
            <a:round/>
            <a:headEnd/>
            <a:tailEnd/>
          </a:ln>
        </xdr:spPr>
      </xdr:sp>
      <xdr:sp macro="" textlink="">
        <xdr:nvSpPr>
          <xdr:cNvPr id="200" name="Freeform 78">
            <a:extLst>
              <a:ext uri="{FF2B5EF4-FFF2-40B4-BE49-F238E27FC236}">
                <a16:creationId xmlns:a16="http://schemas.microsoft.com/office/drawing/2014/main" id="{00000000-0008-0000-0000-0000C8000000}"/>
              </a:ext>
            </a:extLst>
          </xdr:cNvPr>
          <xdr:cNvSpPr>
            <a:spLocks/>
          </xdr:cNvSpPr>
        </xdr:nvSpPr>
        <xdr:spPr bwMode="auto">
          <a:xfrm>
            <a:off x="725" y="294"/>
            <a:ext cx="9" cy="6"/>
          </a:xfrm>
          <a:custGeom>
            <a:avLst/>
            <a:gdLst>
              <a:gd name="T0" fmla="*/ 7 w 62"/>
              <a:gd name="T1" fmla="*/ 0 h 51"/>
              <a:gd name="T2" fmla="*/ 13 w 62"/>
              <a:gd name="T3" fmla="*/ 9 h 51"/>
              <a:gd name="T4" fmla="*/ 18 w 62"/>
              <a:gd name="T5" fmla="*/ 17 h 51"/>
              <a:gd name="T6" fmla="*/ 22 w 62"/>
              <a:gd name="T7" fmla="*/ 26 h 51"/>
              <a:gd name="T8" fmla="*/ 22 w 62"/>
              <a:gd name="T9" fmla="*/ 32 h 51"/>
              <a:gd name="T10" fmla="*/ 22 w 62"/>
              <a:gd name="T11" fmla="*/ 37 h 51"/>
              <a:gd name="T12" fmla="*/ 23 w 62"/>
              <a:gd name="T13" fmla="*/ 42 h 51"/>
              <a:gd name="T14" fmla="*/ 24 w 62"/>
              <a:gd name="T15" fmla="*/ 38 h 51"/>
              <a:gd name="T16" fmla="*/ 28 w 62"/>
              <a:gd name="T17" fmla="*/ 35 h 51"/>
              <a:gd name="T18" fmla="*/ 31 w 62"/>
              <a:gd name="T19" fmla="*/ 33 h 51"/>
              <a:gd name="T20" fmla="*/ 34 w 62"/>
              <a:gd name="T21" fmla="*/ 31 h 51"/>
              <a:gd name="T22" fmla="*/ 38 w 62"/>
              <a:gd name="T23" fmla="*/ 28 h 51"/>
              <a:gd name="T24" fmla="*/ 45 w 62"/>
              <a:gd name="T25" fmla="*/ 26 h 51"/>
              <a:gd name="T26" fmla="*/ 53 w 62"/>
              <a:gd name="T27" fmla="*/ 23 h 51"/>
              <a:gd name="T28" fmla="*/ 60 w 62"/>
              <a:gd name="T29" fmla="*/ 20 h 51"/>
              <a:gd name="T30" fmla="*/ 62 w 62"/>
              <a:gd name="T31" fmla="*/ 19 h 51"/>
              <a:gd name="T32" fmla="*/ 62 w 62"/>
              <a:gd name="T33" fmla="*/ 29 h 51"/>
              <a:gd name="T34" fmla="*/ 59 w 62"/>
              <a:gd name="T35" fmla="*/ 38 h 51"/>
              <a:gd name="T36" fmla="*/ 52 w 62"/>
              <a:gd name="T37" fmla="*/ 44 h 51"/>
              <a:gd name="T38" fmla="*/ 45 w 62"/>
              <a:gd name="T39" fmla="*/ 49 h 51"/>
              <a:gd name="T40" fmla="*/ 37 w 62"/>
              <a:gd name="T41" fmla="*/ 50 h 51"/>
              <a:gd name="T42" fmla="*/ 24 w 62"/>
              <a:gd name="T43" fmla="*/ 51 h 51"/>
              <a:gd name="T44" fmla="*/ 13 w 62"/>
              <a:gd name="T45" fmla="*/ 49 h 51"/>
              <a:gd name="T46" fmla="*/ 8 w 62"/>
              <a:gd name="T47" fmla="*/ 47 h 51"/>
              <a:gd name="T48" fmla="*/ 6 w 62"/>
              <a:gd name="T49" fmla="*/ 45 h 51"/>
              <a:gd name="T50" fmla="*/ 4 w 62"/>
              <a:gd name="T51" fmla="*/ 43 h 51"/>
              <a:gd name="T52" fmla="*/ 2 w 62"/>
              <a:gd name="T53" fmla="*/ 40 h 51"/>
              <a:gd name="T54" fmla="*/ 0 w 62"/>
              <a:gd name="T55" fmla="*/ 29 h 51"/>
              <a:gd name="T56" fmla="*/ 0 w 62"/>
              <a:gd name="T57" fmla="*/ 19 h 51"/>
              <a:gd name="T58" fmla="*/ 3 w 62"/>
              <a:gd name="T59" fmla="*/ 9 h 51"/>
              <a:gd name="T60" fmla="*/ 7 w 62"/>
              <a:gd name="T6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62" h="51">
                <a:moveTo>
                  <a:pt x="7" y="0"/>
                </a:moveTo>
                <a:lnTo>
                  <a:pt x="13" y="9"/>
                </a:lnTo>
                <a:lnTo>
                  <a:pt x="18" y="17"/>
                </a:lnTo>
                <a:lnTo>
                  <a:pt x="22" y="26"/>
                </a:lnTo>
                <a:lnTo>
                  <a:pt x="22" y="32"/>
                </a:lnTo>
                <a:lnTo>
                  <a:pt x="22" y="37"/>
                </a:lnTo>
                <a:lnTo>
                  <a:pt x="23" y="42"/>
                </a:lnTo>
                <a:lnTo>
                  <a:pt x="24" y="38"/>
                </a:lnTo>
                <a:lnTo>
                  <a:pt x="28" y="35"/>
                </a:lnTo>
                <a:lnTo>
                  <a:pt x="31" y="33"/>
                </a:lnTo>
                <a:lnTo>
                  <a:pt x="34" y="31"/>
                </a:lnTo>
                <a:lnTo>
                  <a:pt x="38" y="28"/>
                </a:lnTo>
                <a:lnTo>
                  <a:pt x="45" y="26"/>
                </a:lnTo>
                <a:lnTo>
                  <a:pt x="53" y="23"/>
                </a:lnTo>
                <a:lnTo>
                  <a:pt x="60" y="20"/>
                </a:lnTo>
                <a:lnTo>
                  <a:pt x="62" y="19"/>
                </a:lnTo>
                <a:lnTo>
                  <a:pt x="62" y="29"/>
                </a:lnTo>
                <a:lnTo>
                  <a:pt x="59" y="38"/>
                </a:lnTo>
                <a:lnTo>
                  <a:pt x="52" y="44"/>
                </a:lnTo>
                <a:lnTo>
                  <a:pt x="45" y="49"/>
                </a:lnTo>
                <a:lnTo>
                  <a:pt x="37" y="50"/>
                </a:lnTo>
                <a:lnTo>
                  <a:pt x="24" y="51"/>
                </a:lnTo>
                <a:lnTo>
                  <a:pt x="13" y="49"/>
                </a:lnTo>
                <a:lnTo>
                  <a:pt x="8" y="47"/>
                </a:lnTo>
                <a:lnTo>
                  <a:pt x="6" y="45"/>
                </a:lnTo>
                <a:lnTo>
                  <a:pt x="4" y="43"/>
                </a:lnTo>
                <a:lnTo>
                  <a:pt x="2" y="40"/>
                </a:lnTo>
                <a:lnTo>
                  <a:pt x="0" y="29"/>
                </a:lnTo>
                <a:lnTo>
                  <a:pt x="0" y="19"/>
                </a:lnTo>
                <a:lnTo>
                  <a:pt x="3" y="9"/>
                </a:lnTo>
                <a:lnTo>
                  <a:pt x="7" y="0"/>
                </a:lnTo>
                <a:close/>
              </a:path>
            </a:pathLst>
          </a:custGeom>
          <a:grpFill/>
          <a:ln w="0">
            <a:noFill/>
            <a:prstDash val="solid"/>
            <a:round/>
            <a:headEnd/>
            <a:tailEnd/>
          </a:ln>
        </xdr:spPr>
      </xdr:sp>
      <xdr:sp macro="" textlink="">
        <xdr:nvSpPr>
          <xdr:cNvPr id="201" name="Freeform 79">
            <a:extLst>
              <a:ext uri="{FF2B5EF4-FFF2-40B4-BE49-F238E27FC236}">
                <a16:creationId xmlns:a16="http://schemas.microsoft.com/office/drawing/2014/main" id="{00000000-0008-0000-0000-0000C9000000}"/>
              </a:ext>
            </a:extLst>
          </xdr:cNvPr>
          <xdr:cNvSpPr>
            <a:spLocks/>
          </xdr:cNvSpPr>
        </xdr:nvSpPr>
        <xdr:spPr bwMode="auto">
          <a:xfrm>
            <a:off x="722" y="293"/>
            <a:ext cx="4" cy="7"/>
          </a:xfrm>
          <a:custGeom>
            <a:avLst/>
            <a:gdLst>
              <a:gd name="T0" fmla="*/ 0 w 25"/>
              <a:gd name="T1" fmla="*/ 0 h 49"/>
              <a:gd name="T2" fmla="*/ 2 w 25"/>
              <a:gd name="T3" fmla="*/ 2 h 49"/>
              <a:gd name="T4" fmla="*/ 6 w 25"/>
              <a:gd name="T5" fmla="*/ 7 h 49"/>
              <a:gd name="T6" fmla="*/ 11 w 25"/>
              <a:gd name="T7" fmla="*/ 11 h 49"/>
              <a:gd name="T8" fmla="*/ 15 w 25"/>
              <a:gd name="T9" fmla="*/ 17 h 49"/>
              <a:gd name="T10" fmla="*/ 20 w 25"/>
              <a:gd name="T11" fmla="*/ 21 h 49"/>
              <a:gd name="T12" fmla="*/ 22 w 25"/>
              <a:gd name="T13" fmla="*/ 25 h 49"/>
              <a:gd name="T14" fmla="*/ 24 w 25"/>
              <a:gd name="T15" fmla="*/ 30 h 49"/>
              <a:gd name="T16" fmla="*/ 25 w 25"/>
              <a:gd name="T17" fmla="*/ 37 h 49"/>
              <a:gd name="T18" fmla="*/ 24 w 25"/>
              <a:gd name="T19" fmla="*/ 44 h 49"/>
              <a:gd name="T20" fmla="*/ 22 w 25"/>
              <a:gd name="T21" fmla="*/ 48 h 49"/>
              <a:gd name="T22" fmla="*/ 17 w 25"/>
              <a:gd name="T23" fmla="*/ 49 h 49"/>
              <a:gd name="T24" fmla="*/ 12 w 25"/>
              <a:gd name="T25" fmla="*/ 46 h 49"/>
              <a:gd name="T26" fmla="*/ 6 w 25"/>
              <a:gd name="T27" fmla="*/ 38 h 49"/>
              <a:gd name="T28" fmla="*/ 2 w 25"/>
              <a:gd name="T29" fmla="*/ 29 h 49"/>
              <a:gd name="T30" fmla="*/ 1 w 25"/>
              <a:gd name="T31" fmla="*/ 19 h 49"/>
              <a:gd name="T32" fmla="*/ 0 w 25"/>
              <a:gd name="T33" fmla="*/ 9 h 49"/>
              <a:gd name="T34" fmla="*/ 0 w 25"/>
              <a:gd name="T35"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5" h="49">
                <a:moveTo>
                  <a:pt x="0" y="0"/>
                </a:moveTo>
                <a:lnTo>
                  <a:pt x="2" y="2"/>
                </a:lnTo>
                <a:lnTo>
                  <a:pt x="6" y="7"/>
                </a:lnTo>
                <a:lnTo>
                  <a:pt x="11" y="11"/>
                </a:lnTo>
                <a:lnTo>
                  <a:pt x="15" y="17"/>
                </a:lnTo>
                <a:lnTo>
                  <a:pt x="20" y="21"/>
                </a:lnTo>
                <a:lnTo>
                  <a:pt x="22" y="25"/>
                </a:lnTo>
                <a:lnTo>
                  <a:pt x="24" y="30"/>
                </a:lnTo>
                <a:lnTo>
                  <a:pt x="25" y="37"/>
                </a:lnTo>
                <a:lnTo>
                  <a:pt x="24" y="44"/>
                </a:lnTo>
                <a:lnTo>
                  <a:pt x="22" y="48"/>
                </a:lnTo>
                <a:lnTo>
                  <a:pt x="17" y="49"/>
                </a:lnTo>
                <a:lnTo>
                  <a:pt x="12" y="46"/>
                </a:lnTo>
                <a:lnTo>
                  <a:pt x="6" y="38"/>
                </a:lnTo>
                <a:lnTo>
                  <a:pt x="2" y="29"/>
                </a:lnTo>
                <a:lnTo>
                  <a:pt x="1" y="19"/>
                </a:lnTo>
                <a:lnTo>
                  <a:pt x="0" y="9"/>
                </a:lnTo>
                <a:lnTo>
                  <a:pt x="0" y="0"/>
                </a:lnTo>
                <a:close/>
              </a:path>
            </a:pathLst>
          </a:custGeom>
          <a:grpFill/>
          <a:ln w="0">
            <a:noFill/>
            <a:prstDash val="solid"/>
            <a:round/>
            <a:headEnd/>
            <a:tailEnd/>
          </a:ln>
        </xdr:spPr>
      </xdr:sp>
      <xdr:sp macro="" textlink="">
        <xdr:nvSpPr>
          <xdr:cNvPr id="202" name="Freeform 80">
            <a:extLst>
              <a:ext uri="{FF2B5EF4-FFF2-40B4-BE49-F238E27FC236}">
                <a16:creationId xmlns:a16="http://schemas.microsoft.com/office/drawing/2014/main" id="{00000000-0008-0000-0000-0000CA000000}"/>
              </a:ext>
            </a:extLst>
          </xdr:cNvPr>
          <xdr:cNvSpPr>
            <a:spLocks/>
          </xdr:cNvSpPr>
        </xdr:nvSpPr>
        <xdr:spPr bwMode="auto">
          <a:xfrm>
            <a:off x="726" y="290"/>
            <a:ext cx="3" cy="5"/>
          </a:xfrm>
          <a:custGeom>
            <a:avLst/>
            <a:gdLst>
              <a:gd name="T0" fmla="*/ 18 w 25"/>
              <a:gd name="T1" fmla="*/ 0 h 40"/>
              <a:gd name="T2" fmla="*/ 21 w 25"/>
              <a:gd name="T3" fmla="*/ 10 h 40"/>
              <a:gd name="T4" fmla="*/ 25 w 25"/>
              <a:gd name="T5" fmla="*/ 21 h 40"/>
              <a:gd name="T6" fmla="*/ 24 w 25"/>
              <a:gd name="T7" fmla="*/ 28 h 40"/>
              <a:gd name="T8" fmla="*/ 21 w 25"/>
              <a:gd name="T9" fmla="*/ 35 h 40"/>
              <a:gd name="T10" fmla="*/ 17 w 25"/>
              <a:gd name="T11" fmla="*/ 40 h 40"/>
              <a:gd name="T12" fmla="*/ 14 w 25"/>
              <a:gd name="T13" fmla="*/ 36 h 40"/>
              <a:gd name="T14" fmla="*/ 11 w 25"/>
              <a:gd name="T15" fmla="*/ 33 h 40"/>
              <a:gd name="T16" fmla="*/ 8 w 25"/>
              <a:gd name="T17" fmla="*/ 29 h 40"/>
              <a:gd name="T18" fmla="*/ 3 w 25"/>
              <a:gd name="T19" fmla="*/ 27 h 40"/>
              <a:gd name="T20" fmla="*/ 0 w 25"/>
              <a:gd name="T21" fmla="*/ 25 h 40"/>
              <a:gd name="T22" fmla="*/ 1 w 25"/>
              <a:gd name="T23" fmla="*/ 20 h 40"/>
              <a:gd name="T24" fmla="*/ 3 w 25"/>
              <a:gd name="T25" fmla="*/ 16 h 40"/>
              <a:gd name="T26" fmla="*/ 5 w 25"/>
              <a:gd name="T27" fmla="*/ 11 h 40"/>
              <a:gd name="T28" fmla="*/ 9 w 25"/>
              <a:gd name="T29" fmla="*/ 8 h 40"/>
              <a:gd name="T30" fmla="*/ 10 w 25"/>
              <a:gd name="T31" fmla="*/ 7 h 40"/>
              <a:gd name="T32" fmla="*/ 12 w 25"/>
              <a:gd name="T33" fmla="*/ 5 h 40"/>
              <a:gd name="T34" fmla="*/ 14 w 25"/>
              <a:gd name="T35" fmla="*/ 4 h 40"/>
              <a:gd name="T36" fmla="*/ 16 w 25"/>
              <a:gd name="T37" fmla="*/ 3 h 40"/>
              <a:gd name="T38" fmla="*/ 18 w 25"/>
              <a:gd name="T39" fmla="*/ 2 h 40"/>
              <a:gd name="T40" fmla="*/ 18 w 25"/>
              <a:gd name="T4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5" h="40">
                <a:moveTo>
                  <a:pt x="18" y="0"/>
                </a:moveTo>
                <a:lnTo>
                  <a:pt x="21" y="10"/>
                </a:lnTo>
                <a:lnTo>
                  <a:pt x="25" y="21"/>
                </a:lnTo>
                <a:lnTo>
                  <a:pt x="24" y="28"/>
                </a:lnTo>
                <a:lnTo>
                  <a:pt x="21" y="35"/>
                </a:lnTo>
                <a:lnTo>
                  <a:pt x="17" y="40"/>
                </a:lnTo>
                <a:lnTo>
                  <a:pt x="14" y="36"/>
                </a:lnTo>
                <a:lnTo>
                  <a:pt x="11" y="33"/>
                </a:lnTo>
                <a:lnTo>
                  <a:pt x="8" y="29"/>
                </a:lnTo>
                <a:lnTo>
                  <a:pt x="3" y="27"/>
                </a:lnTo>
                <a:lnTo>
                  <a:pt x="0" y="25"/>
                </a:lnTo>
                <a:lnTo>
                  <a:pt x="1" y="20"/>
                </a:lnTo>
                <a:lnTo>
                  <a:pt x="3" y="16"/>
                </a:lnTo>
                <a:lnTo>
                  <a:pt x="5" y="11"/>
                </a:lnTo>
                <a:lnTo>
                  <a:pt x="9" y="8"/>
                </a:lnTo>
                <a:lnTo>
                  <a:pt x="10" y="7"/>
                </a:lnTo>
                <a:lnTo>
                  <a:pt x="12" y="5"/>
                </a:lnTo>
                <a:lnTo>
                  <a:pt x="14" y="4"/>
                </a:lnTo>
                <a:lnTo>
                  <a:pt x="16" y="3"/>
                </a:lnTo>
                <a:lnTo>
                  <a:pt x="18" y="2"/>
                </a:lnTo>
                <a:lnTo>
                  <a:pt x="18" y="0"/>
                </a:lnTo>
                <a:close/>
              </a:path>
            </a:pathLst>
          </a:custGeom>
          <a:grpFill/>
          <a:ln w="0">
            <a:noFill/>
            <a:prstDash val="solid"/>
            <a:round/>
            <a:headEnd/>
            <a:tailEnd/>
          </a:ln>
        </xdr:spPr>
      </xdr:sp>
      <xdr:sp macro="" textlink="">
        <xdr:nvSpPr>
          <xdr:cNvPr id="203" name="Freeform 81">
            <a:extLst>
              <a:ext uri="{FF2B5EF4-FFF2-40B4-BE49-F238E27FC236}">
                <a16:creationId xmlns:a16="http://schemas.microsoft.com/office/drawing/2014/main" id="{00000000-0008-0000-0000-0000CB000000}"/>
              </a:ext>
            </a:extLst>
          </xdr:cNvPr>
          <xdr:cNvSpPr>
            <a:spLocks/>
          </xdr:cNvSpPr>
        </xdr:nvSpPr>
        <xdr:spPr bwMode="auto">
          <a:xfrm>
            <a:off x="725" y="287"/>
            <a:ext cx="4" cy="5"/>
          </a:xfrm>
          <a:custGeom>
            <a:avLst/>
            <a:gdLst>
              <a:gd name="T0" fmla="*/ 30 w 31"/>
              <a:gd name="T1" fmla="*/ 0 h 39"/>
              <a:gd name="T2" fmla="*/ 30 w 31"/>
              <a:gd name="T3" fmla="*/ 4 h 39"/>
              <a:gd name="T4" fmla="*/ 31 w 31"/>
              <a:gd name="T5" fmla="*/ 9 h 39"/>
              <a:gd name="T6" fmla="*/ 30 w 31"/>
              <a:gd name="T7" fmla="*/ 12 h 39"/>
              <a:gd name="T8" fmla="*/ 29 w 31"/>
              <a:gd name="T9" fmla="*/ 17 h 39"/>
              <a:gd name="T10" fmla="*/ 26 w 31"/>
              <a:gd name="T11" fmla="*/ 20 h 39"/>
              <a:gd name="T12" fmla="*/ 22 w 31"/>
              <a:gd name="T13" fmla="*/ 23 h 39"/>
              <a:gd name="T14" fmla="*/ 20 w 31"/>
              <a:gd name="T15" fmla="*/ 27 h 39"/>
              <a:gd name="T16" fmla="*/ 17 w 31"/>
              <a:gd name="T17" fmla="*/ 29 h 39"/>
              <a:gd name="T18" fmla="*/ 14 w 31"/>
              <a:gd name="T19" fmla="*/ 32 h 39"/>
              <a:gd name="T20" fmla="*/ 9 w 31"/>
              <a:gd name="T21" fmla="*/ 36 h 39"/>
              <a:gd name="T22" fmla="*/ 6 w 31"/>
              <a:gd name="T23" fmla="*/ 39 h 39"/>
              <a:gd name="T24" fmla="*/ 4 w 31"/>
              <a:gd name="T25" fmla="*/ 39 h 39"/>
              <a:gd name="T26" fmla="*/ 3 w 31"/>
              <a:gd name="T27" fmla="*/ 38 h 39"/>
              <a:gd name="T28" fmla="*/ 2 w 31"/>
              <a:gd name="T29" fmla="*/ 35 h 39"/>
              <a:gd name="T30" fmla="*/ 1 w 31"/>
              <a:gd name="T31" fmla="*/ 31 h 39"/>
              <a:gd name="T32" fmla="*/ 0 w 31"/>
              <a:gd name="T33" fmla="*/ 28 h 39"/>
              <a:gd name="T34" fmla="*/ 0 w 31"/>
              <a:gd name="T35" fmla="*/ 26 h 39"/>
              <a:gd name="T36" fmla="*/ 0 w 31"/>
              <a:gd name="T37" fmla="*/ 25 h 39"/>
              <a:gd name="T38" fmla="*/ 0 w 31"/>
              <a:gd name="T39" fmla="*/ 20 h 39"/>
              <a:gd name="T40" fmla="*/ 2 w 31"/>
              <a:gd name="T41" fmla="*/ 17 h 39"/>
              <a:gd name="T42" fmla="*/ 4 w 31"/>
              <a:gd name="T43" fmla="*/ 12 h 39"/>
              <a:gd name="T44" fmla="*/ 6 w 31"/>
              <a:gd name="T45" fmla="*/ 10 h 39"/>
              <a:gd name="T46" fmla="*/ 14 w 31"/>
              <a:gd name="T47" fmla="*/ 5 h 39"/>
              <a:gd name="T48" fmla="*/ 22 w 31"/>
              <a:gd name="T49" fmla="*/ 3 h 39"/>
              <a:gd name="T50" fmla="*/ 30 w 31"/>
              <a:gd name="T51"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31" h="39">
                <a:moveTo>
                  <a:pt x="30" y="0"/>
                </a:moveTo>
                <a:lnTo>
                  <a:pt x="30" y="4"/>
                </a:lnTo>
                <a:lnTo>
                  <a:pt x="31" y="9"/>
                </a:lnTo>
                <a:lnTo>
                  <a:pt x="30" y="12"/>
                </a:lnTo>
                <a:lnTo>
                  <a:pt x="29" y="17"/>
                </a:lnTo>
                <a:lnTo>
                  <a:pt x="26" y="20"/>
                </a:lnTo>
                <a:lnTo>
                  <a:pt x="22" y="23"/>
                </a:lnTo>
                <a:lnTo>
                  <a:pt x="20" y="27"/>
                </a:lnTo>
                <a:lnTo>
                  <a:pt x="17" y="29"/>
                </a:lnTo>
                <a:lnTo>
                  <a:pt x="14" y="32"/>
                </a:lnTo>
                <a:lnTo>
                  <a:pt x="9" y="36"/>
                </a:lnTo>
                <a:lnTo>
                  <a:pt x="6" y="39"/>
                </a:lnTo>
                <a:lnTo>
                  <a:pt x="4" y="39"/>
                </a:lnTo>
                <a:lnTo>
                  <a:pt x="3" y="38"/>
                </a:lnTo>
                <a:lnTo>
                  <a:pt x="2" y="35"/>
                </a:lnTo>
                <a:lnTo>
                  <a:pt x="1" y="31"/>
                </a:lnTo>
                <a:lnTo>
                  <a:pt x="0" y="28"/>
                </a:lnTo>
                <a:lnTo>
                  <a:pt x="0" y="26"/>
                </a:lnTo>
                <a:lnTo>
                  <a:pt x="0" y="25"/>
                </a:lnTo>
                <a:lnTo>
                  <a:pt x="0" y="20"/>
                </a:lnTo>
                <a:lnTo>
                  <a:pt x="2" y="17"/>
                </a:lnTo>
                <a:lnTo>
                  <a:pt x="4" y="12"/>
                </a:lnTo>
                <a:lnTo>
                  <a:pt x="6" y="10"/>
                </a:lnTo>
                <a:lnTo>
                  <a:pt x="14" y="5"/>
                </a:lnTo>
                <a:lnTo>
                  <a:pt x="22" y="3"/>
                </a:lnTo>
                <a:lnTo>
                  <a:pt x="30" y="0"/>
                </a:lnTo>
                <a:close/>
              </a:path>
            </a:pathLst>
          </a:custGeom>
          <a:grpFill/>
          <a:ln w="0">
            <a:noFill/>
            <a:prstDash val="solid"/>
            <a:round/>
            <a:headEnd/>
            <a:tailEnd/>
          </a:ln>
        </xdr:spPr>
      </xdr:sp>
      <xdr:sp macro="" textlink="">
        <xdr:nvSpPr>
          <xdr:cNvPr id="204" name="Freeform 82">
            <a:extLst>
              <a:ext uri="{FF2B5EF4-FFF2-40B4-BE49-F238E27FC236}">
                <a16:creationId xmlns:a16="http://schemas.microsoft.com/office/drawing/2014/main" id="{00000000-0008-0000-0000-0000CC000000}"/>
              </a:ext>
            </a:extLst>
          </xdr:cNvPr>
          <xdr:cNvSpPr>
            <a:spLocks/>
          </xdr:cNvSpPr>
        </xdr:nvSpPr>
        <xdr:spPr bwMode="auto">
          <a:xfrm>
            <a:off x="729" y="293"/>
            <a:ext cx="3" cy="4"/>
          </a:xfrm>
          <a:custGeom>
            <a:avLst/>
            <a:gdLst>
              <a:gd name="T0" fmla="*/ 15 w 22"/>
              <a:gd name="T1" fmla="*/ 0 h 35"/>
              <a:gd name="T2" fmla="*/ 16 w 22"/>
              <a:gd name="T3" fmla="*/ 1 h 35"/>
              <a:gd name="T4" fmla="*/ 19 w 22"/>
              <a:gd name="T5" fmla="*/ 9 h 35"/>
              <a:gd name="T6" fmla="*/ 22 w 22"/>
              <a:gd name="T7" fmla="*/ 17 h 35"/>
              <a:gd name="T8" fmla="*/ 21 w 22"/>
              <a:gd name="T9" fmla="*/ 26 h 35"/>
              <a:gd name="T10" fmla="*/ 11 w 22"/>
              <a:gd name="T11" fmla="*/ 31 h 35"/>
              <a:gd name="T12" fmla="*/ 1 w 22"/>
              <a:gd name="T13" fmla="*/ 35 h 35"/>
              <a:gd name="T14" fmla="*/ 0 w 22"/>
              <a:gd name="T15" fmla="*/ 29 h 35"/>
              <a:gd name="T16" fmla="*/ 0 w 22"/>
              <a:gd name="T17" fmla="*/ 24 h 35"/>
              <a:gd name="T18" fmla="*/ 0 w 22"/>
              <a:gd name="T19" fmla="*/ 18 h 35"/>
              <a:gd name="T20" fmla="*/ 1 w 22"/>
              <a:gd name="T21" fmla="*/ 15 h 35"/>
              <a:gd name="T22" fmla="*/ 2 w 22"/>
              <a:gd name="T23" fmla="*/ 14 h 35"/>
              <a:gd name="T24" fmla="*/ 3 w 22"/>
              <a:gd name="T25" fmla="*/ 11 h 35"/>
              <a:gd name="T26" fmla="*/ 4 w 22"/>
              <a:gd name="T27" fmla="*/ 9 h 35"/>
              <a:gd name="T28" fmla="*/ 6 w 22"/>
              <a:gd name="T29" fmla="*/ 7 h 35"/>
              <a:gd name="T30" fmla="*/ 7 w 22"/>
              <a:gd name="T31" fmla="*/ 5 h 35"/>
              <a:gd name="T32" fmla="*/ 9 w 22"/>
              <a:gd name="T33" fmla="*/ 2 h 35"/>
              <a:gd name="T34" fmla="*/ 11 w 22"/>
              <a:gd name="T35" fmla="*/ 1 h 35"/>
              <a:gd name="T36" fmla="*/ 13 w 22"/>
              <a:gd name="T37" fmla="*/ 0 h 35"/>
              <a:gd name="T38" fmla="*/ 15 w 22"/>
              <a:gd name="T39"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2" h="35">
                <a:moveTo>
                  <a:pt x="15" y="0"/>
                </a:moveTo>
                <a:lnTo>
                  <a:pt x="16" y="1"/>
                </a:lnTo>
                <a:lnTo>
                  <a:pt x="19" y="9"/>
                </a:lnTo>
                <a:lnTo>
                  <a:pt x="22" y="17"/>
                </a:lnTo>
                <a:lnTo>
                  <a:pt x="21" y="26"/>
                </a:lnTo>
                <a:lnTo>
                  <a:pt x="11" y="31"/>
                </a:lnTo>
                <a:lnTo>
                  <a:pt x="1" y="35"/>
                </a:lnTo>
                <a:lnTo>
                  <a:pt x="0" y="29"/>
                </a:lnTo>
                <a:lnTo>
                  <a:pt x="0" y="24"/>
                </a:lnTo>
                <a:lnTo>
                  <a:pt x="0" y="18"/>
                </a:lnTo>
                <a:lnTo>
                  <a:pt x="1" y="15"/>
                </a:lnTo>
                <a:lnTo>
                  <a:pt x="2" y="14"/>
                </a:lnTo>
                <a:lnTo>
                  <a:pt x="3" y="11"/>
                </a:lnTo>
                <a:lnTo>
                  <a:pt x="4" y="9"/>
                </a:lnTo>
                <a:lnTo>
                  <a:pt x="6" y="7"/>
                </a:lnTo>
                <a:lnTo>
                  <a:pt x="7" y="5"/>
                </a:lnTo>
                <a:lnTo>
                  <a:pt x="9" y="2"/>
                </a:lnTo>
                <a:lnTo>
                  <a:pt x="11" y="1"/>
                </a:lnTo>
                <a:lnTo>
                  <a:pt x="13" y="0"/>
                </a:lnTo>
                <a:lnTo>
                  <a:pt x="15" y="0"/>
                </a:lnTo>
                <a:close/>
              </a:path>
            </a:pathLst>
          </a:custGeom>
          <a:grpFill/>
          <a:ln w="0">
            <a:noFill/>
            <a:prstDash val="solid"/>
            <a:round/>
            <a:headEnd/>
            <a:tailEnd/>
          </a:ln>
        </xdr:spPr>
      </xdr:sp>
      <xdr:sp macro="" textlink="">
        <xdr:nvSpPr>
          <xdr:cNvPr id="205" name="Freeform 83">
            <a:extLst>
              <a:ext uri="{FF2B5EF4-FFF2-40B4-BE49-F238E27FC236}">
                <a16:creationId xmlns:a16="http://schemas.microsoft.com/office/drawing/2014/main" id="{00000000-0008-0000-0000-0000CD000000}"/>
              </a:ext>
            </a:extLst>
          </xdr:cNvPr>
          <xdr:cNvSpPr>
            <a:spLocks/>
          </xdr:cNvSpPr>
        </xdr:nvSpPr>
        <xdr:spPr bwMode="auto">
          <a:xfrm>
            <a:off x="733" y="291"/>
            <a:ext cx="2" cy="5"/>
          </a:xfrm>
          <a:custGeom>
            <a:avLst/>
            <a:gdLst>
              <a:gd name="T0" fmla="*/ 7 w 16"/>
              <a:gd name="T1" fmla="*/ 0 h 39"/>
              <a:gd name="T2" fmla="*/ 8 w 16"/>
              <a:gd name="T3" fmla="*/ 3 h 39"/>
              <a:gd name="T4" fmla="*/ 9 w 16"/>
              <a:gd name="T5" fmla="*/ 5 h 39"/>
              <a:gd name="T6" fmla="*/ 11 w 16"/>
              <a:gd name="T7" fmla="*/ 7 h 39"/>
              <a:gd name="T8" fmla="*/ 13 w 16"/>
              <a:gd name="T9" fmla="*/ 10 h 39"/>
              <a:gd name="T10" fmla="*/ 14 w 16"/>
              <a:gd name="T11" fmla="*/ 13 h 39"/>
              <a:gd name="T12" fmla="*/ 16 w 16"/>
              <a:gd name="T13" fmla="*/ 15 h 39"/>
              <a:gd name="T14" fmla="*/ 16 w 16"/>
              <a:gd name="T15" fmla="*/ 23 h 39"/>
              <a:gd name="T16" fmla="*/ 13 w 16"/>
              <a:gd name="T17" fmla="*/ 31 h 39"/>
              <a:gd name="T18" fmla="*/ 10 w 16"/>
              <a:gd name="T19" fmla="*/ 39 h 39"/>
              <a:gd name="T20" fmla="*/ 9 w 16"/>
              <a:gd name="T21" fmla="*/ 39 h 39"/>
              <a:gd name="T22" fmla="*/ 7 w 16"/>
              <a:gd name="T23" fmla="*/ 39 h 39"/>
              <a:gd name="T24" fmla="*/ 5 w 16"/>
              <a:gd name="T25" fmla="*/ 39 h 39"/>
              <a:gd name="T26" fmla="*/ 3 w 16"/>
              <a:gd name="T27" fmla="*/ 39 h 39"/>
              <a:gd name="T28" fmla="*/ 3 w 16"/>
              <a:gd name="T29" fmla="*/ 39 h 39"/>
              <a:gd name="T30" fmla="*/ 0 w 16"/>
              <a:gd name="T31" fmla="*/ 30 h 39"/>
              <a:gd name="T32" fmla="*/ 2 w 16"/>
              <a:gd name="T33" fmla="*/ 20 h 39"/>
              <a:gd name="T34" fmla="*/ 4 w 16"/>
              <a:gd name="T35" fmla="*/ 8 h 39"/>
              <a:gd name="T36" fmla="*/ 7 w 16"/>
              <a:gd name="T3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 h="39">
                <a:moveTo>
                  <a:pt x="7" y="0"/>
                </a:moveTo>
                <a:lnTo>
                  <a:pt x="8" y="3"/>
                </a:lnTo>
                <a:lnTo>
                  <a:pt x="9" y="5"/>
                </a:lnTo>
                <a:lnTo>
                  <a:pt x="11" y="7"/>
                </a:lnTo>
                <a:lnTo>
                  <a:pt x="13" y="10"/>
                </a:lnTo>
                <a:lnTo>
                  <a:pt x="14" y="13"/>
                </a:lnTo>
                <a:lnTo>
                  <a:pt x="16" y="15"/>
                </a:lnTo>
                <a:lnTo>
                  <a:pt x="16" y="23"/>
                </a:lnTo>
                <a:lnTo>
                  <a:pt x="13" y="31"/>
                </a:lnTo>
                <a:lnTo>
                  <a:pt x="10" y="39"/>
                </a:lnTo>
                <a:lnTo>
                  <a:pt x="9" y="39"/>
                </a:lnTo>
                <a:lnTo>
                  <a:pt x="7" y="39"/>
                </a:lnTo>
                <a:lnTo>
                  <a:pt x="5" y="39"/>
                </a:lnTo>
                <a:lnTo>
                  <a:pt x="3" y="39"/>
                </a:lnTo>
                <a:lnTo>
                  <a:pt x="3" y="39"/>
                </a:lnTo>
                <a:lnTo>
                  <a:pt x="0" y="30"/>
                </a:lnTo>
                <a:lnTo>
                  <a:pt x="2" y="20"/>
                </a:lnTo>
                <a:lnTo>
                  <a:pt x="4" y="8"/>
                </a:lnTo>
                <a:lnTo>
                  <a:pt x="7" y="0"/>
                </a:lnTo>
                <a:close/>
              </a:path>
            </a:pathLst>
          </a:custGeom>
          <a:grpFill/>
          <a:ln w="0">
            <a:noFill/>
            <a:prstDash val="solid"/>
            <a:round/>
            <a:headEnd/>
            <a:tailEnd/>
          </a:ln>
        </xdr:spPr>
      </xdr:sp>
      <xdr:sp macro="" textlink="">
        <xdr:nvSpPr>
          <xdr:cNvPr id="206" name="Freeform 84">
            <a:extLst>
              <a:ext uri="{FF2B5EF4-FFF2-40B4-BE49-F238E27FC236}">
                <a16:creationId xmlns:a16="http://schemas.microsoft.com/office/drawing/2014/main" id="{00000000-0008-0000-0000-0000CE000000}"/>
              </a:ext>
            </a:extLst>
          </xdr:cNvPr>
          <xdr:cNvSpPr>
            <a:spLocks/>
          </xdr:cNvSpPr>
        </xdr:nvSpPr>
        <xdr:spPr bwMode="auto">
          <a:xfrm>
            <a:off x="729" y="287"/>
            <a:ext cx="4" cy="6"/>
          </a:xfrm>
          <a:custGeom>
            <a:avLst/>
            <a:gdLst>
              <a:gd name="T0" fmla="*/ 6 w 23"/>
              <a:gd name="T1" fmla="*/ 0 h 43"/>
              <a:gd name="T2" fmla="*/ 13 w 23"/>
              <a:gd name="T3" fmla="*/ 7 h 43"/>
              <a:gd name="T4" fmla="*/ 18 w 23"/>
              <a:gd name="T5" fmla="*/ 15 h 43"/>
              <a:gd name="T6" fmla="*/ 22 w 23"/>
              <a:gd name="T7" fmla="*/ 24 h 43"/>
              <a:gd name="T8" fmla="*/ 23 w 23"/>
              <a:gd name="T9" fmla="*/ 33 h 43"/>
              <a:gd name="T10" fmla="*/ 21 w 23"/>
              <a:gd name="T11" fmla="*/ 36 h 43"/>
              <a:gd name="T12" fmla="*/ 17 w 23"/>
              <a:gd name="T13" fmla="*/ 40 h 43"/>
              <a:gd name="T14" fmla="*/ 12 w 23"/>
              <a:gd name="T15" fmla="*/ 43 h 43"/>
              <a:gd name="T16" fmla="*/ 7 w 23"/>
              <a:gd name="T17" fmla="*/ 43 h 43"/>
              <a:gd name="T18" fmla="*/ 4 w 23"/>
              <a:gd name="T19" fmla="*/ 41 h 43"/>
              <a:gd name="T20" fmla="*/ 2 w 23"/>
              <a:gd name="T21" fmla="*/ 37 h 43"/>
              <a:gd name="T22" fmla="*/ 1 w 23"/>
              <a:gd name="T23" fmla="*/ 33 h 43"/>
              <a:gd name="T24" fmla="*/ 1 w 23"/>
              <a:gd name="T25" fmla="*/ 29 h 43"/>
              <a:gd name="T26" fmla="*/ 0 w 23"/>
              <a:gd name="T27" fmla="*/ 25 h 43"/>
              <a:gd name="T28" fmla="*/ 1 w 23"/>
              <a:gd name="T29" fmla="*/ 22 h 43"/>
              <a:gd name="T30" fmla="*/ 3 w 23"/>
              <a:gd name="T31" fmla="*/ 15 h 43"/>
              <a:gd name="T32" fmla="*/ 4 w 23"/>
              <a:gd name="T33" fmla="*/ 9 h 43"/>
              <a:gd name="T34" fmla="*/ 6 w 23"/>
              <a:gd name="T35" fmla="*/ 3 h 43"/>
              <a:gd name="T36" fmla="*/ 6 w 23"/>
              <a:gd name="T3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3" h="43">
                <a:moveTo>
                  <a:pt x="6" y="0"/>
                </a:moveTo>
                <a:lnTo>
                  <a:pt x="13" y="7"/>
                </a:lnTo>
                <a:lnTo>
                  <a:pt x="18" y="15"/>
                </a:lnTo>
                <a:lnTo>
                  <a:pt x="22" y="24"/>
                </a:lnTo>
                <a:lnTo>
                  <a:pt x="23" y="33"/>
                </a:lnTo>
                <a:lnTo>
                  <a:pt x="21" y="36"/>
                </a:lnTo>
                <a:lnTo>
                  <a:pt x="17" y="40"/>
                </a:lnTo>
                <a:lnTo>
                  <a:pt x="12" y="43"/>
                </a:lnTo>
                <a:lnTo>
                  <a:pt x="7" y="43"/>
                </a:lnTo>
                <a:lnTo>
                  <a:pt x="4" y="41"/>
                </a:lnTo>
                <a:lnTo>
                  <a:pt x="2" y="37"/>
                </a:lnTo>
                <a:lnTo>
                  <a:pt x="1" y="33"/>
                </a:lnTo>
                <a:lnTo>
                  <a:pt x="1" y="29"/>
                </a:lnTo>
                <a:lnTo>
                  <a:pt x="0" y="25"/>
                </a:lnTo>
                <a:lnTo>
                  <a:pt x="1" y="22"/>
                </a:lnTo>
                <a:lnTo>
                  <a:pt x="3" y="15"/>
                </a:lnTo>
                <a:lnTo>
                  <a:pt x="4" y="9"/>
                </a:lnTo>
                <a:lnTo>
                  <a:pt x="6" y="3"/>
                </a:lnTo>
                <a:lnTo>
                  <a:pt x="6" y="0"/>
                </a:lnTo>
                <a:close/>
              </a:path>
            </a:pathLst>
          </a:custGeom>
          <a:grpFill/>
          <a:ln w="0">
            <a:noFill/>
            <a:prstDash val="solid"/>
            <a:round/>
            <a:headEnd/>
            <a:tailEnd/>
          </a:ln>
        </xdr:spPr>
      </xdr:sp>
      <xdr:sp macro="" textlink="">
        <xdr:nvSpPr>
          <xdr:cNvPr id="207" name="Freeform 85">
            <a:extLst>
              <a:ext uri="{FF2B5EF4-FFF2-40B4-BE49-F238E27FC236}">
                <a16:creationId xmlns:a16="http://schemas.microsoft.com/office/drawing/2014/main" id="{00000000-0008-0000-0000-0000CF000000}"/>
              </a:ext>
            </a:extLst>
          </xdr:cNvPr>
          <xdr:cNvSpPr>
            <a:spLocks/>
          </xdr:cNvSpPr>
        </xdr:nvSpPr>
        <xdr:spPr bwMode="auto">
          <a:xfrm>
            <a:off x="722" y="290"/>
            <a:ext cx="3" cy="5"/>
          </a:xfrm>
          <a:custGeom>
            <a:avLst/>
            <a:gdLst>
              <a:gd name="T0" fmla="*/ 8 w 20"/>
              <a:gd name="T1" fmla="*/ 0 h 39"/>
              <a:gd name="T2" fmla="*/ 9 w 20"/>
              <a:gd name="T3" fmla="*/ 0 h 39"/>
              <a:gd name="T4" fmla="*/ 9 w 20"/>
              <a:gd name="T5" fmla="*/ 1 h 39"/>
              <a:gd name="T6" fmla="*/ 11 w 20"/>
              <a:gd name="T7" fmla="*/ 3 h 39"/>
              <a:gd name="T8" fmla="*/ 12 w 20"/>
              <a:gd name="T9" fmla="*/ 6 h 39"/>
              <a:gd name="T10" fmla="*/ 13 w 20"/>
              <a:gd name="T11" fmla="*/ 9 h 39"/>
              <a:gd name="T12" fmla="*/ 15 w 20"/>
              <a:gd name="T13" fmla="*/ 11 h 39"/>
              <a:gd name="T14" fmla="*/ 17 w 20"/>
              <a:gd name="T15" fmla="*/ 13 h 39"/>
              <a:gd name="T16" fmla="*/ 18 w 20"/>
              <a:gd name="T17" fmla="*/ 15 h 39"/>
              <a:gd name="T18" fmla="*/ 19 w 20"/>
              <a:gd name="T19" fmla="*/ 16 h 39"/>
              <a:gd name="T20" fmla="*/ 20 w 20"/>
              <a:gd name="T21" fmla="*/ 25 h 39"/>
              <a:gd name="T22" fmla="*/ 18 w 20"/>
              <a:gd name="T23" fmla="*/ 32 h 39"/>
              <a:gd name="T24" fmla="*/ 14 w 20"/>
              <a:gd name="T25" fmla="*/ 39 h 39"/>
              <a:gd name="T26" fmla="*/ 11 w 20"/>
              <a:gd name="T27" fmla="*/ 36 h 39"/>
              <a:gd name="T28" fmla="*/ 8 w 20"/>
              <a:gd name="T29" fmla="*/ 34 h 39"/>
              <a:gd name="T30" fmla="*/ 4 w 20"/>
              <a:gd name="T31" fmla="*/ 32 h 39"/>
              <a:gd name="T32" fmla="*/ 3 w 20"/>
              <a:gd name="T33" fmla="*/ 30 h 39"/>
              <a:gd name="T34" fmla="*/ 1 w 20"/>
              <a:gd name="T35" fmla="*/ 29 h 39"/>
              <a:gd name="T36" fmla="*/ 0 w 20"/>
              <a:gd name="T37" fmla="*/ 27 h 39"/>
              <a:gd name="T38" fmla="*/ 0 w 20"/>
              <a:gd name="T39" fmla="*/ 17 h 39"/>
              <a:gd name="T40" fmla="*/ 4 w 20"/>
              <a:gd name="T41" fmla="*/ 8 h 39"/>
              <a:gd name="T42" fmla="*/ 8 w 20"/>
              <a:gd name="T43"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39">
                <a:moveTo>
                  <a:pt x="8" y="0"/>
                </a:moveTo>
                <a:lnTo>
                  <a:pt x="9" y="0"/>
                </a:lnTo>
                <a:lnTo>
                  <a:pt x="9" y="1"/>
                </a:lnTo>
                <a:lnTo>
                  <a:pt x="11" y="3"/>
                </a:lnTo>
                <a:lnTo>
                  <a:pt x="12" y="6"/>
                </a:lnTo>
                <a:lnTo>
                  <a:pt x="13" y="9"/>
                </a:lnTo>
                <a:lnTo>
                  <a:pt x="15" y="11"/>
                </a:lnTo>
                <a:lnTo>
                  <a:pt x="17" y="13"/>
                </a:lnTo>
                <a:lnTo>
                  <a:pt x="18" y="15"/>
                </a:lnTo>
                <a:lnTo>
                  <a:pt x="19" y="16"/>
                </a:lnTo>
                <a:lnTo>
                  <a:pt x="20" y="25"/>
                </a:lnTo>
                <a:lnTo>
                  <a:pt x="18" y="32"/>
                </a:lnTo>
                <a:lnTo>
                  <a:pt x="14" y="39"/>
                </a:lnTo>
                <a:lnTo>
                  <a:pt x="11" y="36"/>
                </a:lnTo>
                <a:lnTo>
                  <a:pt x="8" y="34"/>
                </a:lnTo>
                <a:lnTo>
                  <a:pt x="4" y="32"/>
                </a:lnTo>
                <a:lnTo>
                  <a:pt x="3" y="30"/>
                </a:lnTo>
                <a:lnTo>
                  <a:pt x="1" y="29"/>
                </a:lnTo>
                <a:lnTo>
                  <a:pt x="0" y="27"/>
                </a:lnTo>
                <a:lnTo>
                  <a:pt x="0" y="17"/>
                </a:lnTo>
                <a:lnTo>
                  <a:pt x="4" y="8"/>
                </a:lnTo>
                <a:lnTo>
                  <a:pt x="8" y="0"/>
                </a:lnTo>
                <a:close/>
              </a:path>
            </a:pathLst>
          </a:custGeom>
          <a:grpFill/>
          <a:ln w="0">
            <a:noFill/>
            <a:prstDash val="solid"/>
            <a:round/>
            <a:headEnd/>
            <a:tailEnd/>
          </a:ln>
        </xdr:spPr>
      </xdr:sp>
      <xdr:sp macro="" textlink="">
        <xdr:nvSpPr>
          <xdr:cNvPr id="208" name="Freeform 86">
            <a:extLst>
              <a:ext uri="{FF2B5EF4-FFF2-40B4-BE49-F238E27FC236}">
                <a16:creationId xmlns:a16="http://schemas.microsoft.com/office/drawing/2014/main" id="{00000000-0008-0000-0000-0000D0000000}"/>
              </a:ext>
            </a:extLst>
          </xdr:cNvPr>
          <xdr:cNvSpPr>
            <a:spLocks/>
          </xdr:cNvSpPr>
        </xdr:nvSpPr>
        <xdr:spPr bwMode="auto">
          <a:xfrm>
            <a:off x="682" y="318"/>
            <a:ext cx="4" cy="9"/>
          </a:xfrm>
          <a:custGeom>
            <a:avLst/>
            <a:gdLst>
              <a:gd name="T0" fmla="*/ 0 w 28"/>
              <a:gd name="T1" fmla="*/ 0 h 69"/>
              <a:gd name="T2" fmla="*/ 6 w 28"/>
              <a:gd name="T3" fmla="*/ 3 h 69"/>
              <a:gd name="T4" fmla="*/ 7 w 28"/>
              <a:gd name="T5" fmla="*/ 6 h 69"/>
              <a:gd name="T6" fmla="*/ 6 w 28"/>
              <a:gd name="T7" fmla="*/ 11 h 69"/>
              <a:gd name="T8" fmla="*/ 6 w 28"/>
              <a:gd name="T9" fmla="*/ 15 h 69"/>
              <a:gd name="T10" fmla="*/ 6 w 28"/>
              <a:gd name="T11" fmla="*/ 20 h 69"/>
              <a:gd name="T12" fmla="*/ 8 w 28"/>
              <a:gd name="T13" fmla="*/ 31 h 69"/>
              <a:gd name="T14" fmla="*/ 10 w 28"/>
              <a:gd name="T15" fmla="*/ 40 h 69"/>
              <a:gd name="T16" fmla="*/ 16 w 28"/>
              <a:gd name="T17" fmla="*/ 52 h 69"/>
              <a:gd name="T18" fmla="*/ 24 w 28"/>
              <a:gd name="T19" fmla="*/ 62 h 69"/>
              <a:gd name="T20" fmla="*/ 24 w 28"/>
              <a:gd name="T21" fmla="*/ 56 h 69"/>
              <a:gd name="T22" fmla="*/ 24 w 28"/>
              <a:gd name="T23" fmla="*/ 50 h 69"/>
              <a:gd name="T24" fmla="*/ 24 w 28"/>
              <a:gd name="T25" fmla="*/ 44 h 69"/>
              <a:gd name="T26" fmla="*/ 24 w 28"/>
              <a:gd name="T27" fmla="*/ 39 h 69"/>
              <a:gd name="T28" fmla="*/ 24 w 28"/>
              <a:gd name="T29" fmla="*/ 34 h 69"/>
              <a:gd name="T30" fmla="*/ 24 w 28"/>
              <a:gd name="T31" fmla="*/ 32 h 69"/>
              <a:gd name="T32" fmla="*/ 22 w 28"/>
              <a:gd name="T33" fmla="*/ 20 h 69"/>
              <a:gd name="T34" fmla="*/ 21 w 28"/>
              <a:gd name="T35" fmla="*/ 9 h 69"/>
              <a:gd name="T36" fmla="*/ 16 w 28"/>
              <a:gd name="T37" fmla="*/ 3 h 69"/>
              <a:gd name="T38" fmla="*/ 23 w 28"/>
              <a:gd name="T39" fmla="*/ 4 h 69"/>
              <a:gd name="T40" fmla="*/ 23 w 28"/>
              <a:gd name="T41" fmla="*/ 8 h 69"/>
              <a:gd name="T42" fmla="*/ 25 w 28"/>
              <a:gd name="T43" fmla="*/ 20 h 69"/>
              <a:gd name="T44" fmla="*/ 26 w 28"/>
              <a:gd name="T45" fmla="*/ 32 h 69"/>
              <a:gd name="T46" fmla="*/ 27 w 28"/>
              <a:gd name="T47" fmla="*/ 38 h 69"/>
              <a:gd name="T48" fmla="*/ 26 w 28"/>
              <a:gd name="T49" fmla="*/ 44 h 69"/>
              <a:gd name="T50" fmla="*/ 26 w 28"/>
              <a:gd name="T51" fmla="*/ 52 h 69"/>
              <a:gd name="T52" fmla="*/ 26 w 28"/>
              <a:gd name="T53" fmla="*/ 60 h 69"/>
              <a:gd name="T54" fmla="*/ 28 w 28"/>
              <a:gd name="T55" fmla="*/ 67 h 69"/>
              <a:gd name="T56" fmla="*/ 26 w 28"/>
              <a:gd name="T57" fmla="*/ 69 h 69"/>
              <a:gd name="T58" fmla="*/ 20 w 28"/>
              <a:gd name="T59" fmla="*/ 61 h 69"/>
              <a:gd name="T60" fmla="*/ 13 w 28"/>
              <a:gd name="T61" fmla="*/ 51 h 69"/>
              <a:gd name="T62" fmla="*/ 8 w 28"/>
              <a:gd name="T63" fmla="*/ 41 h 69"/>
              <a:gd name="T64" fmla="*/ 5 w 28"/>
              <a:gd name="T65" fmla="*/ 32 h 69"/>
              <a:gd name="T66" fmla="*/ 4 w 28"/>
              <a:gd name="T67" fmla="*/ 21 h 69"/>
              <a:gd name="T68" fmla="*/ 2 w 28"/>
              <a:gd name="T69" fmla="*/ 12 h 69"/>
              <a:gd name="T70" fmla="*/ 1 w 28"/>
              <a:gd name="T71" fmla="*/ 4 h 69"/>
              <a:gd name="T72" fmla="*/ 0 w 28"/>
              <a:gd name="T73"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69">
                <a:moveTo>
                  <a:pt x="0" y="0"/>
                </a:moveTo>
                <a:lnTo>
                  <a:pt x="6" y="3"/>
                </a:lnTo>
                <a:lnTo>
                  <a:pt x="7" y="6"/>
                </a:lnTo>
                <a:lnTo>
                  <a:pt x="6" y="11"/>
                </a:lnTo>
                <a:lnTo>
                  <a:pt x="6" y="15"/>
                </a:lnTo>
                <a:lnTo>
                  <a:pt x="6" y="20"/>
                </a:lnTo>
                <a:lnTo>
                  <a:pt x="8" y="31"/>
                </a:lnTo>
                <a:lnTo>
                  <a:pt x="10" y="40"/>
                </a:lnTo>
                <a:lnTo>
                  <a:pt x="16" y="52"/>
                </a:lnTo>
                <a:lnTo>
                  <a:pt x="24" y="62"/>
                </a:lnTo>
                <a:lnTo>
                  <a:pt x="24" y="56"/>
                </a:lnTo>
                <a:lnTo>
                  <a:pt x="24" y="50"/>
                </a:lnTo>
                <a:lnTo>
                  <a:pt x="24" y="44"/>
                </a:lnTo>
                <a:lnTo>
                  <a:pt x="24" y="39"/>
                </a:lnTo>
                <a:lnTo>
                  <a:pt x="24" y="34"/>
                </a:lnTo>
                <a:lnTo>
                  <a:pt x="24" y="32"/>
                </a:lnTo>
                <a:lnTo>
                  <a:pt x="22" y="20"/>
                </a:lnTo>
                <a:lnTo>
                  <a:pt x="21" y="9"/>
                </a:lnTo>
                <a:lnTo>
                  <a:pt x="16" y="3"/>
                </a:lnTo>
                <a:lnTo>
                  <a:pt x="23" y="4"/>
                </a:lnTo>
                <a:lnTo>
                  <a:pt x="23" y="8"/>
                </a:lnTo>
                <a:lnTo>
                  <a:pt x="25" y="20"/>
                </a:lnTo>
                <a:lnTo>
                  <a:pt x="26" y="32"/>
                </a:lnTo>
                <a:lnTo>
                  <a:pt x="27" y="38"/>
                </a:lnTo>
                <a:lnTo>
                  <a:pt x="26" y="44"/>
                </a:lnTo>
                <a:lnTo>
                  <a:pt x="26" y="52"/>
                </a:lnTo>
                <a:lnTo>
                  <a:pt x="26" y="60"/>
                </a:lnTo>
                <a:lnTo>
                  <a:pt x="28" y="67"/>
                </a:lnTo>
                <a:lnTo>
                  <a:pt x="26" y="69"/>
                </a:lnTo>
                <a:lnTo>
                  <a:pt x="20" y="61"/>
                </a:lnTo>
                <a:lnTo>
                  <a:pt x="13" y="51"/>
                </a:lnTo>
                <a:lnTo>
                  <a:pt x="8" y="41"/>
                </a:lnTo>
                <a:lnTo>
                  <a:pt x="5" y="32"/>
                </a:lnTo>
                <a:lnTo>
                  <a:pt x="4" y="21"/>
                </a:lnTo>
                <a:lnTo>
                  <a:pt x="2" y="12"/>
                </a:lnTo>
                <a:lnTo>
                  <a:pt x="1" y="4"/>
                </a:lnTo>
                <a:lnTo>
                  <a:pt x="0" y="0"/>
                </a:lnTo>
                <a:close/>
              </a:path>
            </a:pathLst>
          </a:custGeom>
          <a:grpFill/>
          <a:ln w="0">
            <a:noFill/>
            <a:prstDash val="solid"/>
            <a:round/>
            <a:headEnd/>
            <a:tailEnd/>
          </a:ln>
        </xdr:spPr>
      </xdr:sp>
      <xdr:sp macro="" textlink="">
        <xdr:nvSpPr>
          <xdr:cNvPr id="209" name="Freeform 87">
            <a:extLst>
              <a:ext uri="{FF2B5EF4-FFF2-40B4-BE49-F238E27FC236}">
                <a16:creationId xmlns:a16="http://schemas.microsoft.com/office/drawing/2014/main" id="{00000000-0008-0000-0000-0000D1000000}"/>
              </a:ext>
            </a:extLst>
          </xdr:cNvPr>
          <xdr:cNvSpPr>
            <a:spLocks/>
          </xdr:cNvSpPr>
        </xdr:nvSpPr>
        <xdr:spPr bwMode="auto">
          <a:xfrm>
            <a:off x="686" y="318"/>
            <a:ext cx="4" cy="9"/>
          </a:xfrm>
          <a:custGeom>
            <a:avLst/>
            <a:gdLst>
              <a:gd name="T0" fmla="*/ 28 w 28"/>
              <a:gd name="T1" fmla="*/ 0 h 72"/>
              <a:gd name="T2" fmla="*/ 28 w 28"/>
              <a:gd name="T3" fmla="*/ 4 h 72"/>
              <a:gd name="T4" fmla="*/ 28 w 28"/>
              <a:gd name="T5" fmla="*/ 6 h 72"/>
              <a:gd name="T6" fmla="*/ 28 w 28"/>
              <a:gd name="T7" fmla="*/ 29 h 72"/>
              <a:gd name="T8" fmla="*/ 24 w 28"/>
              <a:gd name="T9" fmla="*/ 50 h 72"/>
              <a:gd name="T10" fmla="*/ 13 w 28"/>
              <a:gd name="T11" fmla="*/ 67 h 72"/>
              <a:gd name="T12" fmla="*/ 0 w 28"/>
              <a:gd name="T13" fmla="*/ 72 h 72"/>
              <a:gd name="T14" fmla="*/ 7 w 28"/>
              <a:gd name="T15" fmla="*/ 55 h 72"/>
              <a:gd name="T16" fmla="*/ 10 w 28"/>
              <a:gd name="T17" fmla="*/ 33 h 72"/>
              <a:gd name="T18" fmla="*/ 10 w 28"/>
              <a:gd name="T19" fmla="*/ 28 h 72"/>
              <a:gd name="T20" fmla="*/ 10 w 28"/>
              <a:gd name="T21" fmla="*/ 20 h 72"/>
              <a:gd name="T22" fmla="*/ 8 w 28"/>
              <a:gd name="T23" fmla="*/ 8 h 72"/>
              <a:gd name="T24" fmla="*/ 7 w 28"/>
              <a:gd name="T25" fmla="*/ 3 h 72"/>
              <a:gd name="T26" fmla="*/ 11 w 28"/>
              <a:gd name="T27" fmla="*/ 2 h 72"/>
              <a:gd name="T28" fmla="*/ 14 w 28"/>
              <a:gd name="T29" fmla="*/ 2 h 72"/>
              <a:gd name="T30" fmla="*/ 12 w 28"/>
              <a:gd name="T31" fmla="*/ 6 h 72"/>
              <a:gd name="T32" fmla="*/ 12 w 28"/>
              <a:gd name="T33" fmla="*/ 12 h 72"/>
              <a:gd name="T34" fmla="*/ 12 w 28"/>
              <a:gd name="T35" fmla="*/ 20 h 72"/>
              <a:gd name="T36" fmla="*/ 13 w 28"/>
              <a:gd name="T37" fmla="*/ 29 h 72"/>
              <a:gd name="T38" fmla="*/ 13 w 28"/>
              <a:gd name="T39" fmla="*/ 33 h 72"/>
              <a:gd name="T40" fmla="*/ 9 w 28"/>
              <a:gd name="T41" fmla="*/ 55 h 72"/>
              <a:gd name="T42" fmla="*/ 6 w 28"/>
              <a:gd name="T43" fmla="*/ 67 h 72"/>
              <a:gd name="T44" fmla="*/ 10 w 28"/>
              <a:gd name="T45" fmla="*/ 65 h 72"/>
              <a:gd name="T46" fmla="*/ 13 w 28"/>
              <a:gd name="T47" fmla="*/ 63 h 72"/>
              <a:gd name="T48" fmla="*/ 19 w 28"/>
              <a:gd name="T49" fmla="*/ 57 h 72"/>
              <a:gd name="T50" fmla="*/ 23 w 28"/>
              <a:gd name="T51" fmla="*/ 45 h 72"/>
              <a:gd name="T52" fmla="*/ 25 w 28"/>
              <a:gd name="T53" fmla="*/ 30 h 72"/>
              <a:gd name="T54" fmla="*/ 24 w 28"/>
              <a:gd name="T55" fmla="*/ 7 h 72"/>
              <a:gd name="T56" fmla="*/ 22 w 28"/>
              <a:gd name="T57" fmla="*/ 2 h 72"/>
              <a:gd name="T58" fmla="*/ 21 w 28"/>
              <a:gd name="T59" fmla="*/ 0 h 72"/>
              <a:gd name="T60" fmla="*/ 25 w 28"/>
              <a:gd name="T61" fmla="*/ 0 h 72"/>
              <a:gd name="T62" fmla="*/ 28 w 28"/>
              <a:gd name="T63" fmla="*/ 0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8" h="72">
                <a:moveTo>
                  <a:pt x="28" y="0"/>
                </a:moveTo>
                <a:lnTo>
                  <a:pt x="28" y="0"/>
                </a:lnTo>
                <a:lnTo>
                  <a:pt x="28" y="3"/>
                </a:lnTo>
                <a:lnTo>
                  <a:pt x="28" y="4"/>
                </a:lnTo>
                <a:lnTo>
                  <a:pt x="28" y="6"/>
                </a:lnTo>
                <a:lnTo>
                  <a:pt x="28" y="6"/>
                </a:lnTo>
                <a:lnTo>
                  <a:pt x="28" y="17"/>
                </a:lnTo>
                <a:lnTo>
                  <a:pt x="28" y="29"/>
                </a:lnTo>
                <a:lnTo>
                  <a:pt x="27" y="40"/>
                </a:lnTo>
                <a:lnTo>
                  <a:pt x="24" y="50"/>
                </a:lnTo>
                <a:lnTo>
                  <a:pt x="20" y="59"/>
                </a:lnTo>
                <a:lnTo>
                  <a:pt x="13" y="67"/>
                </a:lnTo>
                <a:lnTo>
                  <a:pt x="4" y="71"/>
                </a:lnTo>
                <a:lnTo>
                  <a:pt x="0" y="72"/>
                </a:lnTo>
                <a:lnTo>
                  <a:pt x="1" y="69"/>
                </a:lnTo>
                <a:lnTo>
                  <a:pt x="7" y="55"/>
                </a:lnTo>
                <a:lnTo>
                  <a:pt x="9" y="40"/>
                </a:lnTo>
                <a:lnTo>
                  <a:pt x="10" y="33"/>
                </a:lnTo>
                <a:lnTo>
                  <a:pt x="11" y="31"/>
                </a:lnTo>
                <a:lnTo>
                  <a:pt x="10" y="28"/>
                </a:lnTo>
                <a:lnTo>
                  <a:pt x="10" y="23"/>
                </a:lnTo>
                <a:lnTo>
                  <a:pt x="10" y="20"/>
                </a:lnTo>
                <a:lnTo>
                  <a:pt x="9" y="14"/>
                </a:lnTo>
                <a:lnTo>
                  <a:pt x="8" y="8"/>
                </a:lnTo>
                <a:lnTo>
                  <a:pt x="6" y="3"/>
                </a:lnTo>
                <a:lnTo>
                  <a:pt x="7" y="3"/>
                </a:lnTo>
                <a:lnTo>
                  <a:pt x="9" y="2"/>
                </a:lnTo>
                <a:lnTo>
                  <a:pt x="11" y="2"/>
                </a:lnTo>
                <a:lnTo>
                  <a:pt x="13" y="2"/>
                </a:lnTo>
                <a:lnTo>
                  <a:pt x="14" y="2"/>
                </a:lnTo>
                <a:lnTo>
                  <a:pt x="13" y="4"/>
                </a:lnTo>
                <a:lnTo>
                  <a:pt x="12" y="6"/>
                </a:lnTo>
                <a:lnTo>
                  <a:pt x="12" y="8"/>
                </a:lnTo>
                <a:lnTo>
                  <a:pt x="12" y="12"/>
                </a:lnTo>
                <a:lnTo>
                  <a:pt x="12" y="16"/>
                </a:lnTo>
                <a:lnTo>
                  <a:pt x="12" y="20"/>
                </a:lnTo>
                <a:lnTo>
                  <a:pt x="13" y="24"/>
                </a:lnTo>
                <a:lnTo>
                  <a:pt x="13" y="29"/>
                </a:lnTo>
                <a:lnTo>
                  <a:pt x="13" y="31"/>
                </a:lnTo>
                <a:lnTo>
                  <a:pt x="13" y="33"/>
                </a:lnTo>
                <a:lnTo>
                  <a:pt x="12" y="41"/>
                </a:lnTo>
                <a:lnTo>
                  <a:pt x="9" y="55"/>
                </a:lnTo>
                <a:lnTo>
                  <a:pt x="6" y="67"/>
                </a:lnTo>
                <a:lnTo>
                  <a:pt x="6" y="67"/>
                </a:lnTo>
                <a:lnTo>
                  <a:pt x="8" y="66"/>
                </a:lnTo>
                <a:lnTo>
                  <a:pt x="10" y="65"/>
                </a:lnTo>
                <a:lnTo>
                  <a:pt x="12" y="64"/>
                </a:lnTo>
                <a:lnTo>
                  <a:pt x="13" y="63"/>
                </a:lnTo>
                <a:lnTo>
                  <a:pt x="16" y="60"/>
                </a:lnTo>
                <a:lnTo>
                  <a:pt x="19" y="57"/>
                </a:lnTo>
                <a:lnTo>
                  <a:pt x="21" y="51"/>
                </a:lnTo>
                <a:lnTo>
                  <a:pt x="23" y="45"/>
                </a:lnTo>
                <a:lnTo>
                  <a:pt x="24" y="39"/>
                </a:lnTo>
                <a:lnTo>
                  <a:pt x="25" y="30"/>
                </a:lnTo>
                <a:lnTo>
                  <a:pt x="26" y="17"/>
                </a:lnTo>
                <a:lnTo>
                  <a:pt x="24" y="7"/>
                </a:lnTo>
                <a:lnTo>
                  <a:pt x="23" y="4"/>
                </a:lnTo>
                <a:lnTo>
                  <a:pt x="22" y="2"/>
                </a:lnTo>
                <a:lnTo>
                  <a:pt x="20" y="0"/>
                </a:lnTo>
                <a:lnTo>
                  <a:pt x="21" y="0"/>
                </a:lnTo>
                <a:lnTo>
                  <a:pt x="23" y="0"/>
                </a:lnTo>
                <a:lnTo>
                  <a:pt x="25" y="0"/>
                </a:lnTo>
                <a:lnTo>
                  <a:pt x="27" y="0"/>
                </a:lnTo>
                <a:lnTo>
                  <a:pt x="28" y="0"/>
                </a:lnTo>
                <a:close/>
              </a:path>
            </a:pathLst>
          </a:custGeom>
          <a:grpFill/>
          <a:ln w="0">
            <a:noFill/>
            <a:prstDash val="solid"/>
            <a:round/>
            <a:headEnd/>
            <a:tailEnd/>
          </a:ln>
        </xdr:spPr>
      </xdr:sp>
      <xdr:sp macro="" textlink="">
        <xdr:nvSpPr>
          <xdr:cNvPr id="210" name="Freeform 88">
            <a:extLst>
              <a:ext uri="{FF2B5EF4-FFF2-40B4-BE49-F238E27FC236}">
                <a16:creationId xmlns:a16="http://schemas.microsoft.com/office/drawing/2014/main" id="{00000000-0008-0000-0000-0000D2000000}"/>
              </a:ext>
            </a:extLst>
          </xdr:cNvPr>
          <xdr:cNvSpPr>
            <a:spLocks noEditPoints="1"/>
          </xdr:cNvSpPr>
        </xdr:nvSpPr>
        <xdr:spPr bwMode="auto">
          <a:xfrm>
            <a:off x="676" y="323"/>
            <a:ext cx="11" cy="5"/>
          </a:xfrm>
          <a:custGeom>
            <a:avLst/>
            <a:gdLst>
              <a:gd name="T0" fmla="*/ 20 w 77"/>
              <a:gd name="T1" fmla="*/ 3 h 40"/>
              <a:gd name="T2" fmla="*/ 11 w 77"/>
              <a:gd name="T3" fmla="*/ 3 h 40"/>
              <a:gd name="T4" fmla="*/ 4 w 77"/>
              <a:gd name="T5" fmla="*/ 6 h 40"/>
              <a:gd name="T6" fmla="*/ 10 w 77"/>
              <a:gd name="T7" fmla="*/ 8 h 40"/>
              <a:gd name="T8" fmla="*/ 20 w 77"/>
              <a:gd name="T9" fmla="*/ 12 h 40"/>
              <a:gd name="T10" fmla="*/ 33 w 77"/>
              <a:gd name="T11" fmla="*/ 19 h 40"/>
              <a:gd name="T12" fmla="*/ 41 w 77"/>
              <a:gd name="T13" fmla="*/ 24 h 40"/>
              <a:gd name="T14" fmla="*/ 51 w 77"/>
              <a:gd name="T15" fmla="*/ 29 h 40"/>
              <a:gd name="T16" fmla="*/ 55 w 77"/>
              <a:gd name="T17" fmla="*/ 32 h 40"/>
              <a:gd name="T18" fmla="*/ 57 w 77"/>
              <a:gd name="T19" fmla="*/ 32 h 40"/>
              <a:gd name="T20" fmla="*/ 60 w 77"/>
              <a:gd name="T21" fmla="*/ 33 h 40"/>
              <a:gd name="T22" fmla="*/ 63 w 77"/>
              <a:gd name="T23" fmla="*/ 33 h 40"/>
              <a:gd name="T24" fmla="*/ 68 w 77"/>
              <a:gd name="T25" fmla="*/ 34 h 40"/>
              <a:gd name="T26" fmla="*/ 71 w 77"/>
              <a:gd name="T27" fmla="*/ 35 h 40"/>
              <a:gd name="T28" fmla="*/ 65 w 77"/>
              <a:gd name="T29" fmla="*/ 24 h 40"/>
              <a:gd name="T30" fmla="*/ 56 w 77"/>
              <a:gd name="T31" fmla="*/ 16 h 40"/>
              <a:gd name="T32" fmla="*/ 46 w 77"/>
              <a:gd name="T33" fmla="*/ 10 h 40"/>
              <a:gd name="T34" fmla="*/ 39 w 77"/>
              <a:gd name="T35" fmla="*/ 8 h 40"/>
              <a:gd name="T36" fmla="*/ 29 w 77"/>
              <a:gd name="T37" fmla="*/ 5 h 40"/>
              <a:gd name="T38" fmla="*/ 20 w 77"/>
              <a:gd name="T39" fmla="*/ 3 h 40"/>
              <a:gd name="T40" fmla="*/ 18 w 77"/>
              <a:gd name="T41" fmla="*/ 0 h 40"/>
              <a:gd name="T42" fmla="*/ 36 w 77"/>
              <a:gd name="T43" fmla="*/ 1 h 40"/>
              <a:gd name="T44" fmla="*/ 42 w 77"/>
              <a:gd name="T45" fmla="*/ 3 h 40"/>
              <a:gd name="T46" fmla="*/ 49 w 77"/>
              <a:gd name="T47" fmla="*/ 6 h 40"/>
              <a:gd name="T48" fmla="*/ 61 w 77"/>
              <a:gd name="T49" fmla="*/ 14 h 40"/>
              <a:gd name="T50" fmla="*/ 69 w 77"/>
              <a:gd name="T51" fmla="*/ 24 h 40"/>
              <a:gd name="T52" fmla="*/ 77 w 77"/>
              <a:gd name="T53" fmla="*/ 38 h 40"/>
              <a:gd name="T54" fmla="*/ 74 w 77"/>
              <a:gd name="T55" fmla="*/ 40 h 40"/>
              <a:gd name="T56" fmla="*/ 72 w 77"/>
              <a:gd name="T57" fmla="*/ 38 h 40"/>
              <a:gd name="T58" fmla="*/ 70 w 77"/>
              <a:gd name="T59" fmla="*/ 37 h 40"/>
              <a:gd name="T60" fmla="*/ 68 w 77"/>
              <a:gd name="T61" fmla="*/ 36 h 40"/>
              <a:gd name="T62" fmla="*/ 65 w 77"/>
              <a:gd name="T63" fmla="*/ 36 h 40"/>
              <a:gd name="T64" fmla="*/ 63 w 77"/>
              <a:gd name="T65" fmla="*/ 36 h 40"/>
              <a:gd name="T66" fmla="*/ 58 w 77"/>
              <a:gd name="T67" fmla="*/ 35 h 40"/>
              <a:gd name="T68" fmla="*/ 54 w 77"/>
              <a:gd name="T69" fmla="*/ 34 h 40"/>
              <a:gd name="T70" fmla="*/ 50 w 77"/>
              <a:gd name="T71" fmla="*/ 32 h 40"/>
              <a:gd name="T72" fmla="*/ 49 w 77"/>
              <a:gd name="T73" fmla="*/ 32 h 40"/>
              <a:gd name="T74" fmla="*/ 48 w 77"/>
              <a:gd name="T75" fmla="*/ 31 h 40"/>
              <a:gd name="T76" fmla="*/ 46 w 77"/>
              <a:gd name="T77" fmla="*/ 29 h 40"/>
              <a:gd name="T78" fmla="*/ 43 w 77"/>
              <a:gd name="T79" fmla="*/ 28 h 40"/>
              <a:gd name="T80" fmla="*/ 42 w 77"/>
              <a:gd name="T81" fmla="*/ 27 h 40"/>
              <a:gd name="T82" fmla="*/ 40 w 77"/>
              <a:gd name="T83" fmla="*/ 27 h 40"/>
              <a:gd name="T84" fmla="*/ 40 w 77"/>
              <a:gd name="T85" fmla="*/ 26 h 40"/>
              <a:gd name="T86" fmla="*/ 39 w 77"/>
              <a:gd name="T87" fmla="*/ 26 h 40"/>
              <a:gd name="T88" fmla="*/ 38 w 77"/>
              <a:gd name="T89" fmla="*/ 26 h 40"/>
              <a:gd name="T90" fmla="*/ 36 w 77"/>
              <a:gd name="T91" fmla="*/ 25 h 40"/>
              <a:gd name="T92" fmla="*/ 35 w 77"/>
              <a:gd name="T93" fmla="*/ 24 h 40"/>
              <a:gd name="T94" fmla="*/ 33 w 77"/>
              <a:gd name="T95" fmla="*/ 23 h 40"/>
              <a:gd name="T96" fmla="*/ 32 w 77"/>
              <a:gd name="T97" fmla="*/ 21 h 40"/>
              <a:gd name="T98" fmla="*/ 31 w 77"/>
              <a:gd name="T99" fmla="*/ 21 h 40"/>
              <a:gd name="T100" fmla="*/ 27 w 77"/>
              <a:gd name="T101" fmla="*/ 19 h 40"/>
              <a:gd name="T102" fmla="*/ 19 w 77"/>
              <a:gd name="T103" fmla="*/ 15 h 40"/>
              <a:gd name="T104" fmla="*/ 10 w 77"/>
              <a:gd name="T105" fmla="*/ 11 h 40"/>
              <a:gd name="T106" fmla="*/ 6 w 77"/>
              <a:gd name="T107" fmla="*/ 9 h 40"/>
              <a:gd name="T108" fmla="*/ 3 w 77"/>
              <a:gd name="T109" fmla="*/ 8 h 40"/>
              <a:gd name="T110" fmla="*/ 0 w 77"/>
              <a:gd name="T111" fmla="*/ 8 h 40"/>
              <a:gd name="T112" fmla="*/ 1 w 77"/>
              <a:gd name="T113" fmla="*/ 5 h 40"/>
              <a:gd name="T114" fmla="*/ 5 w 77"/>
              <a:gd name="T115" fmla="*/ 2 h 40"/>
              <a:gd name="T116" fmla="*/ 9 w 77"/>
              <a:gd name="T117" fmla="*/ 1 h 40"/>
              <a:gd name="T118" fmla="*/ 13 w 77"/>
              <a:gd name="T119" fmla="*/ 0 h 40"/>
              <a:gd name="T120" fmla="*/ 18 w 77"/>
              <a:gd name="T12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7" h="40">
                <a:moveTo>
                  <a:pt x="20" y="3"/>
                </a:moveTo>
                <a:lnTo>
                  <a:pt x="11" y="3"/>
                </a:lnTo>
                <a:lnTo>
                  <a:pt x="4" y="6"/>
                </a:lnTo>
                <a:lnTo>
                  <a:pt x="10" y="8"/>
                </a:lnTo>
                <a:lnTo>
                  <a:pt x="20" y="12"/>
                </a:lnTo>
                <a:lnTo>
                  <a:pt x="33" y="19"/>
                </a:lnTo>
                <a:lnTo>
                  <a:pt x="41" y="24"/>
                </a:lnTo>
                <a:lnTo>
                  <a:pt x="51" y="29"/>
                </a:lnTo>
                <a:lnTo>
                  <a:pt x="55" y="32"/>
                </a:lnTo>
                <a:lnTo>
                  <a:pt x="57" y="32"/>
                </a:lnTo>
                <a:lnTo>
                  <a:pt x="60" y="33"/>
                </a:lnTo>
                <a:lnTo>
                  <a:pt x="63" y="33"/>
                </a:lnTo>
                <a:lnTo>
                  <a:pt x="68" y="34"/>
                </a:lnTo>
                <a:lnTo>
                  <a:pt x="71" y="35"/>
                </a:lnTo>
                <a:lnTo>
                  <a:pt x="65" y="24"/>
                </a:lnTo>
                <a:lnTo>
                  <a:pt x="56" y="16"/>
                </a:lnTo>
                <a:lnTo>
                  <a:pt x="46" y="10"/>
                </a:lnTo>
                <a:lnTo>
                  <a:pt x="39" y="8"/>
                </a:lnTo>
                <a:lnTo>
                  <a:pt x="29" y="5"/>
                </a:lnTo>
                <a:lnTo>
                  <a:pt x="20" y="3"/>
                </a:lnTo>
                <a:close/>
                <a:moveTo>
                  <a:pt x="18" y="0"/>
                </a:moveTo>
                <a:lnTo>
                  <a:pt x="36" y="1"/>
                </a:lnTo>
                <a:lnTo>
                  <a:pt x="42" y="3"/>
                </a:lnTo>
                <a:lnTo>
                  <a:pt x="49" y="6"/>
                </a:lnTo>
                <a:lnTo>
                  <a:pt x="61" y="14"/>
                </a:lnTo>
                <a:lnTo>
                  <a:pt x="69" y="24"/>
                </a:lnTo>
                <a:lnTo>
                  <a:pt x="77" y="38"/>
                </a:lnTo>
                <a:lnTo>
                  <a:pt x="74" y="40"/>
                </a:lnTo>
                <a:lnTo>
                  <a:pt x="72" y="38"/>
                </a:lnTo>
                <a:lnTo>
                  <a:pt x="70" y="37"/>
                </a:lnTo>
                <a:lnTo>
                  <a:pt x="68" y="36"/>
                </a:lnTo>
                <a:lnTo>
                  <a:pt x="65" y="36"/>
                </a:lnTo>
                <a:lnTo>
                  <a:pt x="63" y="36"/>
                </a:lnTo>
                <a:lnTo>
                  <a:pt x="58" y="35"/>
                </a:lnTo>
                <a:lnTo>
                  <a:pt x="54" y="34"/>
                </a:lnTo>
                <a:lnTo>
                  <a:pt x="50" y="32"/>
                </a:lnTo>
                <a:lnTo>
                  <a:pt x="49" y="32"/>
                </a:lnTo>
                <a:lnTo>
                  <a:pt x="48" y="31"/>
                </a:lnTo>
                <a:lnTo>
                  <a:pt x="46" y="29"/>
                </a:lnTo>
                <a:lnTo>
                  <a:pt x="43" y="28"/>
                </a:lnTo>
                <a:lnTo>
                  <a:pt x="42" y="27"/>
                </a:lnTo>
                <a:lnTo>
                  <a:pt x="40" y="27"/>
                </a:lnTo>
                <a:lnTo>
                  <a:pt x="40" y="26"/>
                </a:lnTo>
                <a:lnTo>
                  <a:pt x="39" y="26"/>
                </a:lnTo>
                <a:lnTo>
                  <a:pt x="38" y="26"/>
                </a:lnTo>
                <a:lnTo>
                  <a:pt x="36" y="25"/>
                </a:lnTo>
                <a:lnTo>
                  <a:pt x="35" y="24"/>
                </a:lnTo>
                <a:lnTo>
                  <a:pt x="33" y="23"/>
                </a:lnTo>
                <a:lnTo>
                  <a:pt x="32" y="21"/>
                </a:lnTo>
                <a:lnTo>
                  <a:pt x="31" y="21"/>
                </a:lnTo>
                <a:lnTo>
                  <a:pt x="27" y="19"/>
                </a:lnTo>
                <a:lnTo>
                  <a:pt x="19" y="15"/>
                </a:lnTo>
                <a:lnTo>
                  <a:pt x="10" y="11"/>
                </a:lnTo>
                <a:lnTo>
                  <a:pt x="6" y="9"/>
                </a:lnTo>
                <a:lnTo>
                  <a:pt x="3" y="8"/>
                </a:lnTo>
                <a:lnTo>
                  <a:pt x="0" y="8"/>
                </a:lnTo>
                <a:lnTo>
                  <a:pt x="1" y="5"/>
                </a:lnTo>
                <a:lnTo>
                  <a:pt x="5" y="2"/>
                </a:lnTo>
                <a:lnTo>
                  <a:pt x="9" y="1"/>
                </a:lnTo>
                <a:lnTo>
                  <a:pt x="13" y="0"/>
                </a:lnTo>
                <a:lnTo>
                  <a:pt x="18" y="0"/>
                </a:lnTo>
                <a:close/>
              </a:path>
            </a:pathLst>
          </a:custGeom>
          <a:grpFill/>
          <a:ln w="0">
            <a:noFill/>
            <a:prstDash val="solid"/>
            <a:round/>
            <a:headEnd/>
            <a:tailEnd/>
          </a:ln>
        </xdr:spPr>
      </xdr:sp>
      <xdr:sp macro="" textlink="">
        <xdr:nvSpPr>
          <xdr:cNvPr id="211" name="Freeform 89">
            <a:extLst>
              <a:ext uri="{FF2B5EF4-FFF2-40B4-BE49-F238E27FC236}">
                <a16:creationId xmlns:a16="http://schemas.microsoft.com/office/drawing/2014/main" id="{00000000-0008-0000-0000-0000D3000000}"/>
              </a:ext>
            </a:extLst>
          </xdr:cNvPr>
          <xdr:cNvSpPr>
            <a:spLocks noEditPoints="1"/>
          </xdr:cNvSpPr>
        </xdr:nvSpPr>
        <xdr:spPr bwMode="auto">
          <a:xfrm>
            <a:off x="686" y="322"/>
            <a:ext cx="10" cy="7"/>
          </a:xfrm>
          <a:custGeom>
            <a:avLst/>
            <a:gdLst>
              <a:gd name="T0" fmla="*/ 63 w 73"/>
              <a:gd name="T1" fmla="*/ 9 h 52"/>
              <a:gd name="T2" fmla="*/ 51 w 73"/>
              <a:gd name="T3" fmla="*/ 10 h 52"/>
              <a:gd name="T4" fmla="*/ 41 w 73"/>
              <a:gd name="T5" fmla="*/ 10 h 52"/>
              <a:gd name="T6" fmla="*/ 34 w 73"/>
              <a:gd name="T7" fmla="*/ 13 h 52"/>
              <a:gd name="T8" fmla="*/ 29 w 73"/>
              <a:gd name="T9" fmla="*/ 17 h 52"/>
              <a:gd name="T10" fmla="*/ 25 w 73"/>
              <a:gd name="T11" fmla="*/ 24 h 52"/>
              <a:gd name="T12" fmla="*/ 20 w 73"/>
              <a:gd name="T13" fmla="*/ 30 h 52"/>
              <a:gd name="T14" fmla="*/ 13 w 73"/>
              <a:gd name="T15" fmla="*/ 34 h 52"/>
              <a:gd name="T16" fmla="*/ 8 w 73"/>
              <a:gd name="T17" fmla="*/ 39 h 52"/>
              <a:gd name="T18" fmla="*/ 6 w 73"/>
              <a:gd name="T19" fmla="*/ 44 h 52"/>
              <a:gd name="T20" fmla="*/ 32 w 73"/>
              <a:gd name="T21" fmla="*/ 33 h 52"/>
              <a:gd name="T22" fmla="*/ 50 w 73"/>
              <a:gd name="T23" fmla="*/ 26 h 52"/>
              <a:gd name="T24" fmla="*/ 68 w 73"/>
              <a:gd name="T25" fmla="*/ 8 h 52"/>
              <a:gd name="T26" fmla="*/ 73 w 73"/>
              <a:gd name="T27" fmla="*/ 2 h 52"/>
              <a:gd name="T28" fmla="*/ 72 w 73"/>
              <a:gd name="T29" fmla="*/ 7 h 52"/>
              <a:gd name="T30" fmla="*/ 65 w 73"/>
              <a:gd name="T31" fmla="*/ 17 h 52"/>
              <a:gd name="T32" fmla="*/ 57 w 73"/>
              <a:gd name="T33" fmla="*/ 25 h 52"/>
              <a:gd name="T34" fmla="*/ 45 w 73"/>
              <a:gd name="T35" fmla="*/ 32 h 52"/>
              <a:gd name="T36" fmla="*/ 34 w 73"/>
              <a:gd name="T37" fmla="*/ 36 h 52"/>
              <a:gd name="T38" fmla="*/ 14 w 73"/>
              <a:gd name="T39" fmla="*/ 43 h 52"/>
              <a:gd name="T40" fmla="*/ 7 w 73"/>
              <a:gd name="T41" fmla="*/ 48 h 52"/>
              <a:gd name="T42" fmla="*/ 0 w 73"/>
              <a:gd name="T43" fmla="*/ 52 h 52"/>
              <a:gd name="T44" fmla="*/ 4 w 73"/>
              <a:gd name="T45" fmla="*/ 40 h 52"/>
              <a:gd name="T46" fmla="*/ 14 w 73"/>
              <a:gd name="T47" fmla="*/ 30 h 52"/>
              <a:gd name="T48" fmla="*/ 15 w 73"/>
              <a:gd name="T49" fmla="*/ 30 h 52"/>
              <a:gd name="T50" fmla="*/ 17 w 73"/>
              <a:gd name="T51" fmla="*/ 27 h 52"/>
              <a:gd name="T52" fmla="*/ 21 w 73"/>
              <a:gd name="T53" fmla="*/ 25 h 52"/>
              <a:gd name="T54" fmla="*/ 25 w 73"/>
              <a:gd name="T55" fmla="*/ 19 h 52"/>
              <a:gd name="T56" fmla="*/ 29 w 73"/>
              <a:gd name="T57" fmla="*/ 13 h 52"/>
              <a:gd name="T58" fmla="*/ 36 w 73"/>
              <a:gd name="T59" fmla="*/ 8 h 52"/>
              <a:gd name="T60" fmla="*/ 45 w 73"/>
              <a:gd name="T61" fmla="*/ 7 h 52"/>
              <a:gd name="T62" fmla="*/ 55 w 73"/>
              <a:gd name="T63" fmla="*/ 7 h 52"/>
              <a:gd name="T64" fmla="*/ 65 w 73"/>
              <a:gd name="T65" fmla="*/ 6 h 52"/>
              <a:gd name="T66" fmla="*/ 69 w 73"/>
              <a:gd name="T67" fmla="*/ 5 h 52"/>
              <a:gd name="T68" fmla="*/ 72 w 73"/>
              <a:gd name="T69" fmla="*/ 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73" h="52">
                <a:moveTo>
                  <a:pt x="68" y="8"/>
                </a:moveTo>
                <a:lnTo>
                  <a:pt x="63" y="9"/>
                </a:lnTo>
                <a:lnTo>
                  <a:pt x="56" y="10"/>
                </a:lnTo>
                <a:lnTo>
                  <a:pt x="51" y="10"/>
                </a:lnTo>
                <a:lnTo>
                  <a:pt x="45" y="9"/>
                </a:lnTo>
                <a:lnTo>
                  <a:pt x="41" y="10"/>
                </a:lnTo>
                <a:lnTo>
                  <a:pt x="37" y="10"/>
                </a:lnTo>
                <a:lnTo>
                  <a:pt x="34" y="13"/>
                </a:lnTo>
                <a:lnTo>
                  <a:pt x="31" y="15"/>
                </a:lnTo>
                <a:lnTo>
                  <a:pt x="29" y="17"/>
                </a:lnTo>
                <a:lnTo>
                  <a:pt x="27" y="21"/>
                </a:lnTo>
                <a:lnTo>
                  <a:pt x="25" y="24"/>
                </a:lnTo>
                <a:lnTo>
                  <a:pt x="23" y="27"/>
                </a:lnTo>
                <a:lnTo>
                  <a:pt x="20" y="30"/>
                </a:lnTo>
                <a:lnTo>
                  <a:pt x="15" y="33"/>
                </a:lnTo>
                <a:lnTo>
                  <a:pt x="13" y="34"/>
                </a:lnTo>
                <a:lnTo>
                  <a:pt x="10" y="36"/>
                </a:lnTo>
                <a:lnTo>
                  <a:pt x="8" y="39"/>
                </a:lnTo>
                <a:lnTo>
                  <a:pt x="6" y="42"/>
                </a:lnTo>
                <a:lnTo>
                  <a:pt x="6" y="44"/>
                </a:lnTo>
                <a:lnTo>
                  <a:pt x="18" y="38"/>
                </a:lnTo>
                <a:lnTo>
                  <a:pt x="32" y="33"/>
                </a:lnTo>
                <a:lnTo>
                  <a:pt x="37" y="32"/>
                </a:lnTo>
                <a:lnTo>
                  <a:pt x="50" y="26"/>
                </a:lnTo>
                <a:lnTo>
                  <a:pt x="59" y="19"/>
                </a:lnTo>
                <a:lnTo>
                  <a:pt x="68" y="8"/>
                </a:lnTo>
                <a:close/>
                <a:moveTo>
                  <a:pt x="73" y="0"/>
                </a:moveTo>
                <a:lnTo>
                  <a:pt x="73" y="2"/>
                </a:lnTo>
                <a:lnTo>
                  <a:pt x="73" y="5"/>
                </a:lnTo>
                <a:lnTo>
                  <a:pt x="72" y="7"/>
                </a:lnTo>
                <a:lnTo>
                  <a:pt x="71" y="9"/>
                </a:lnTo>
                <a:lnTo>
                  <a:pt x="65" y="17"/>
                </a:lnTo>
                <a:lnTo>
                  <a:pt x="61" y="22"/>
                </a:lnTo>
                <a:lnTo>
                  <a:pt x="57" y="25"/>
                </a:lnTo>
                <a:lnTo>
                  <a:pt x="52" y="28"/>
                </a:lnTo>
                <a:lnTo>
                  <a:pt x="45" y="32"/>
                </a:lnTo>
                <a:lnTo>
                  <a:pt x="38" y="35"/>
                </a:lnTo>
                <a:lnTo>
                  <a:pt x="34" y="36"/>
                </a:lnTo>
                <a:lnTo>
                  <a:pt x="24" y="39"/>
                </a:lnTo>
                <a:lnTo>
                  <a:pt x="14" y="43"/>
                </a:lnTo>
                <a:lnTo>
                  <a:pt x="10" y="45"/>
                </a:lnTo>
                <a:lnTo>
                  <a:pt x="7" y="48"/>
                </a:lnTo>
                <a:lnTo>
                  <a:pt x="3" y="50"/>
                </a:lnTo>
                <a:lnTo>
                  <a:pt x="0" y="52"/>
                </a:lnTo>
                <a:lnTo>
                  <a:pt x="1" y="45"/>
                </a:lnTo>
                <a:lnTo>
                  <a:pt x="4" y="40"/>
                </a:lnTo>
                <a:lnTo>
                  <a:pt x="9" y="34"/>
                </a:lnTo>
                <a:lnTo>
                  <a:pt x="14" y="30"/>
                </a:lnTo>
                <a:lnTo>
                  <a:pt x="14" y="30"/>
                </a:lnTo>
                <a:lnTo>
                  <a:pt x="15" y="30"/>
                </a:lnTo>
                <a:lnTo>
                  <a:pt x="16" y="28"/>
                </a:lnTo>
                <a:lnTo>
                  <a:pt x="17" y="27"/>
                </a:lnTo>
                <a:lnTo>
                  <a:pt x="18" y="27"/>
                </a:lnTo>
                <a:lnTo>
                  <a:pt x="21" y="25"/>
                </a:lnTo>
                <a:lnTo>
                  <a:pt x="23" y="22"/>
                </a:lnTo>
                <a:lnTo>
                  <a:pt x="25" y="19"/>
                </a:lnTo>
                <a:lnTo>
                  <a:pt x="27" y="16"/>
                </a:lnTo>
                <a:lnTo>
                  <a:pt x="29" y="13"/>
                </a:lnTo>
                <a:lnTo>
                  <a:pt x="32" y="10"/>
                </a:lnTo>
                <a:lnTo>
                  <a:pt x="36" y="8"/>
                </a:lnTo>
                <a:lnTo>
                  <a:pt x="40" y="7"/>
                </a:lnTo>
                <a:lnTo>
                  <a:pt x="45" y="7"/>
                </a:lnTo>
                <a:lnTo>
                  <a:pt x="51" y="7"/>
                </a:lnTo>
                <a:lnTo>
                  <a:pt x="55" y="7"/>
                </a:lnTo>
                <a:lnTo>
                  <a:pt x="60" y="7"/>
                </a:lnTo>
                <a:lnTo>
                  <a:pt x="65" y="6"/>
                </a:lnTo>
                <a:lnTo>
                  <a:pt x="67" y="6"/>
                </a:lnTo>
                <a:lnTo>
                  <a:pt x="69" y="5"/>
                </a:lnTo>
                <a:lnTo>
                  <a:pt x="71" y="4"/>
                </a:lnTo>
                <a:lnTo>
                  <a:pt x="72" y="1"/>
                </a:lnTo>
                <a:lnTo>
                  <a:pt x="73" y="0"/>
                </a:lnTo>
                <a:close/>
              </a:path>
            </a:pathLst>
          </a:custGeom>
          <a:grpFill/>
          <a:ln w="0">
            <a:noFill/>
            <a:prstDash val="solid"/>
            <a:round/>
            <a:headEnd/>
            <a:tailEnd/>
          </a:ln>
        </xdr:spPr>
      </xdr:sp>
      <xdr:sp macro="" textlink="">
        <xdr:nvSpPr>
          <xdr:cNvPr id="212" name="Freeform 90">
            <a:extLst>
              <a:ext uri="{FF2B5EF4-FFF2-40B4-BE49-F238E27FC236}">
                <a16:creationId xmlns:a16="http://schemas.microsoft.com/office/drawing/2014/main" id="{00000000-0008-0000-0000-0000D4000000}"/>
              </a:ext>
            </a:extLst>
          </xdr:cNvPr>
          <xdr:cNvSpPr>
            <a:spLocks/>
          </xdr:cNvSpPr>
        </xdr:nvSpPr>
        <xdr:spPr bwMode="auto">
          <a:xfrm>
            <a:off x="685" y="327"/>
            <a:ext cx="17" cy="77"/>
          </a:xfrm>
          <a:custGeom>
            <a:avLst/>
            <a:gdLst>
              <a:gd name="T0" fmla="*/ 26 w 117"/>
              <a:gd name="T1" fmla="*/ 23 h 615"/>
              <a:gd name="T2" fmla="*/ 33 w 117"/>
              <a:gd name="T3" fmla="*/ 71 h 615"/>
              <a:gd name="T4" fmla="*/ 34 w 117"/>
              <a:gd name="T5" fmla="*/ 82 h 615"/>
              <a:gd name="T6" fmla="*/ 34 w 117"/>
              <a:gd name="T7" fmla="*/ 95 h 615"/>
              <a:gd name="T8" fmla="*/ 42 w 117"/>
              <a:gd name="T9" fmla="*/ 127 h 615"/>
              <a:gd name="T10" fmla="*/ 47 w 117"/>
              <a:gd name="T11" fmla="*/ 157 h 615"/>
              <a:gd name="T12" fmla="*/ 55 w 117"/>
              <a:gd name="T13" fmla="*/ 203 h 615"/>
              <a:gd name="T14" fmla="*/ 62 w 117"/>
              <a:gd name="T15" fmla="*/ 240 h 615"/>
              <a:gd name="T16" fmla="*/ 99 w 117"/>
              <a:gd name="T17" fmla="*/ 453 h 615"/>
              <a:gd name="T18" fmla="*/ 107 w 117"/>
              <a:gd name="T19" fmla="*/ 511 h 615"/>
              <a:gd name="T20" fmla="*/ 114 w 117"/>
              <a:gd name="T21" fmla="*/ 567 h 615"/>
              <a:gd name="T22" fmla="*/ 116 w 117"/>
              <a:gd name="T23" fmla="*/ 584 h 615"/>
              <a:gd name="T24" fmla="*/ 116 w 117"/>
              <a:gd name="T25" fmla="*/ 604 h 615"/>
              <a:gd name="T26" fmla="*/ 109 w 117"/>
              <a:gd name="T27" fmla="*/ 614 h 615"/>
              <a:gd name="T28" fmla="*/ 104 w 117"/>
              <a:gd name="T29" fmla="*/ 615 h 615"/>
              <a:gd name="T30" fmla="*/ 102 w 117"/>
              <a:gd name="T31" fmla="*/ 612 h 615"/>
              <a:gd name="T32" fmla="*/ 100 w 117"/>
              <a:gd name="T33" fmla="*/ 606 h 615"/>
              <a:gd name="T34" fmla="*/ 96 w 117"/>
              <a:gd name="T35" fmla="*/ 578 h 615"/>
              <a:gd name="T36" fmla="*/ 93 w 117"/>
              <a:gd name="T37" fmla="*/ 558 h 615"/>
              <a:gd name="T38" fmla="*/ 79 w 117"/>
              <a:gd name="T39" fmla="*/ 462 h 615"/>
              <a:gd name="T40" fmla="*/ 68 w 117"/>
              <a:gd name="T41" fmla="*/ 389 h 615"/>
              <a:gd name="T42" fmla="*/ 57 w 117"/>
              <a:gd name="T43" fmla="*/ 330 h 615"/>
              <a:gd name="T44" fmla="*/ 45 w 117"/>
              <a:gd name="T45" fmla="*/ 248 h 615"/>
              <a:gd name="T46" fmla="*/ 34 w 117"/>
              <a:gd name="T47" fmla="*/ 193 h 615"/>
              <a:gd name="T48" fmla="*/ 24 w 117"/>
              <a:gd name="T49" fmla="*/ 145 h 615"/>
              <a:gd name="T50" fmla="*/ 16 w 117"/>
              <a:gd name="T51" fmla="*/ 101 h 615"/>
              <a:gd name="T52" fmla="*/ 11 w 117"/>
              <a:gd name="T53" fmla="*/ 52 h 615"/>
              <a:gd name="T54" fmla="*/ 0 w 117"/>
              <a:gd name="T55" fmla="*/ 2 h 615"/>
              <a:gd name="T56" fmla="*/ 11 w 117"/>
              <a:gd name="T57" fmla="*/ 26 h 615"/>
              <a:gd name="T58" fmla="*/ 17 w 117"/>
              <a:gd name="T59" fmla="*/ 82 h 615"/>
              <a:gd name="T60" fmla="*/ 22 w 117"/>
              <a:gd name="T61" fmla="*/ 119 h 615"/>
              <a:gd name="T62" fmla="*/ 31 w 117"/>
              <a:gd name="T63" fmla="*/ 169 h 615"/>
              <a:gd name="T64" fmla="*/ 42 w 117"/>
              <a:gd name="T65" fmla="*/ 213 h 615"/>
              <a:gd name="T66" fmla="*/ 53 w 117"/>
              <a:gd name="T67" fmla="*/ 282 h 615"/>
              <a:gd name="T68" fmla="*/ 63 w 117"/>
              <a:gd name="T69" fmla="*/ 350 h 615"/>
              <a:gd name="T70" fmla="*/ 77 w 117"/>
              <a:gd name="T71" fmla="*/ 424 h 615"/>
              <a:gd name="T72" fmla="*/ 83 w 117"/>
              <a:gd name="T73" fmla="*/ 463 h 615"/>
              <a:gd name="T74" fmla="*/ 85 w 117"/>
              <a:gd name="T75" fmla="*/ 474 h 615"/>
              <a:gd name="T76" fmla="*/ 86 w 117"/>
              <a:gd name="T77" fmla="*/ 482 h 615"/>
              <a:gd name="T78" fmla="*/ 97 w 117"/>
              <a:gd name="T79" fmla="*/ 564 h 615"/>
              <a:gd name="T80" fmla="*/ 103 w 117"/>
              <a:gd name="T81" fmla="*/ 604 h 615"/>
              <a:gd name="T82" fmla="*/ 103 w 117"/>
              <a:gd name="T83" fmla="*/ 607 h 615"/>
              <a:gd name="T84" fmla="*/ 104 w 117"/>
              <a:gd name="T85" fmla="*/ 612 h 615"/>
              <a:gd name="T86" fmla="*/ 105 w 117"/>
              <a:gd name="T87" fmla="*/ 612 h 615"/>
              <a:gd name="T88" fmla="*/ 107 w 117"/>
              <a:gd name="T89" fmla="*/ 612 h 615"/>
              <a:gd name="T90" fmla="*/ 113 w 117"/>
              <a:gd name="T91" fmla="*/ 603 h 615"/>
              <a:gd name="T92" fmla="*/ 114 w 117"/>
              <a:gd name="T93" fmla="*/ 584 h 615"/>
              <a:gd name="T94" fmla="*/ 111 w 117"/>
              <a:gd name="T95" fmla="*/ 567 h 615"/>
              <a:gd name="T96" fmla="*/ 104 w 117"/>
              <a:gd name="T97" fmla="*/ 511 h 615"/>
              <a:gd name="T98" fmla="*/ 97 w 117"/>
              <a:gd name="T99" fmla="*/ 454 h 615"/>
              <a:gd name="T100" fmla="*/ 59 w 117"/>
              <a:gd name="T101" fmla="*/ 240 h 615"/>
              <a:gd name="T102" fmla="*/ 53 w 117"/>
              <a:gd name="T103" fmla="*/ 203 h 615"/>
              <a:gd name="T104" fmla="*/ 45 w 117"/>
              <a:gd name="T105" fmla="*/ 157 h 615"/>
              <a:gd name="T106" fmla="*/ 40 w 117"/>
              <a:gd name="T107" fmla="*/ 128 h 615"/>
              <a:gd name="T108" fmla="*/ 32 w 117"/>
              <a:gd name="T109" fmla="*/ 96 h 615"/>
              <a:gd name="T110" fmla="*/ 31 w 117"/>
              <a:gd name="T111" fmla="*/ 82 h 615"/>
              <a:gd name="T112" fmla="*/ 31 w 117"/>
              <a:gd name="T113" fmla="*/ 71 h 615"/>
              <a:gd name="T114" fmla="*/ 22 w 117"/>
              <a:gd name="T115" fmla="*/ 25 h 615"/>
              <a:gd name="T116" fmla="*/ 20 w 117"/>
              <a:gd name="T117"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7" h="615">
                <a:moveTo>
                  <a:pt x="20" y="0"/>
                </a:moveTo>
                <a:lnTo>
                  <a:pt x="26" y="23"/>
                </a:lnTo>
                <a:lnTo>
                  <a:pt x="30" y="47"/>
                </a:lnTo>
                <a:lnTo>
                  <a:pt x="33" y="71"/>
                </a:lnTo>
                <a:lnTo>
                  <a:pt x="34" y="76"/>
                </a:lnTo>
                <a:lnTo>
                  <a:pt x="34" y="82"/>
                </a:lnTo>
                <a:lnTo>
                  <a:pt x="34" y="89"/>
                </a:lnTo>
                <a:lnTo>
                  <a:pt x="34" y="95"/>
                </a:lnTo>
                <a:lnTo>
                  <a:pt x="38" y="111"/>
                </a:lnTo>
                <a:lnTo>
                  <a:pt x="42" y="127"/>
                </a:lnTo>
                <a:lnTo>
                  <a:pt x="43" y="133"/>
                </a:lnTo>
                <a:lnTo>
                  <a:pt x="47" y="157"/>
                </a:lnTo>
                <a:lnTo>
                  <a:pt x="52" y="177"/>
                </a:lnTo>
                <a:lnTo>
                  <a:pt x="55" y="203"/>
                </a:lnTo>
                <a:lnTo>
                  <a:pt x="57" y="219"/>
                </a:lnTo>
                <a:lnTo>
                  <a:pt x="62" y="240"/>
                </a:lnTo>
                <a:lnTo>
                  <a:pt x="67" y="261"/>
                </a:lnTo>
                <a:lnTo>
                  <a:pt x="99" y="453"/>
                </a:lnTo>
                <a:lnTo>
                  <a:pt x="103" y="481"/>
                </a:lnTo>
                <a:lnTo>
                  <a:pt x="107" y="511"/>
                </a:lnTo>
                <a:lnTo>
                  <a:pt x="112" y="550"/>
                </a:lnTo>
                <a:lnTo>
                  <a:pt x="114" y="567"/>
                </a:lnTo>
                <a:lnTo>
                  <a:pt x="115" y="574"/>
                </a:lnTo>
                <a:lnTo>
                  <a:pt x="116" y="584"/>
                </a:lnTo>
                <a:lnTo>
                  <a:pt x="117" y="594"/>
                </a:lnTo>
                <a:lnTo>
                  <a:pt x="116" y="604"/>
                </a:lnTo>
                <a:lnTo>
                  <a:pt x="111" y="612"/>
                </a:lnTo>
                <a:lnTo>
                  <a:pt x="109" y="614"/>
                </a:lnTo>
                <a:lnTo>
                  <a:pt x="106" y="615"/>
                </a:lnTo>
                <a:lnTo>
                  <a:pt x="104" y="615"/>
                </a:lnTo>
                <a:lnTo>
                  <a:pt x="103" y="614"/>
                </a:lnTo>
                <a:lnTo>
                  <a:pt x="102" y="612"/>
                </a:lnTo>
                <a:lnTo>
                  <a:pt x="101" y="610"/>
                </a:lnTo>
                <a:lnTo>
                  <a:pt x="100" y="606"/>
                </a:lnTo>
                <a:lnTo>
                  <a:pt x="100" y="605"/>
                </a:lnTo>
                <a:lnTo>
                  <a:pt x="96" y="578"/>
                </a:lnTo>
                <a:lnTo>
                  <a:pt x="95" y="564"/>
                </a:lnTo>
                <a:lnTo>
                  <a:pt x="93" y="558"/>
                </a:lnTo>
                <a:lnTo>
                  <a:pt x="83" y="482"/>
                </a:lnTo>
                <a:lnTo>
                  <a:pt x="79" y="462"/>
                </a:lnTo>
                <a:lnTo>
                  <a:pt x="75" y="424"/>
                </a:lnTo>
                <a:lnTo>
                  <a:pt x="68" y="389"/>
                </a:lnTo>
                <a:lnTo>
                  <a:pt x="61" y="350"/>
                </a:lnTo>
                <a:lnTo>
                  <a:pt x="57" y="330"/>
                </a:lnTo>
                <a:lnTo>
                  <a:pt x="50" y="282"/>
                </a:lnTo>
                <a:lnTo>
                  <a:pt x="45" y="248"/>
                </a:lnTo>
                <a:lnTo>
                  <a:pt x="39" y="214"/>
                </a:lnTo>
                <a:lnTo>
                  <a:pt x="34" y="193"/>
                </a:lnTo>
                <a:lnTo>
                  <a:pt x="28" y="169"/>
                </a:lnTo>
                <a:lnTo>
                  <a:pt x="24" y="145"/>
                </a:lnTo>
                <a:lnTo>
                  <a:pt x="19" y="119"/>
                </a:lnTo>
                <a:lnTo>
                  <a:pt x="16" y="101"/>
                </a:lnTo>
                <a:lnTo>
                  <a:pt x="14" y="82"/>
                </a:lnTo>
                <a:lnTo>
                  <a:pt x="11" y="52"/>
                </a:lnTo>
                <a:lnTo>
                  <a:pt x="6" y="25"/>
                </a:lnTo>
                <a:lnTo>
                  <a:pt x="0" y="2"/>
                </a:lnTo>
                <a:lnTo>
                  <a:pt x="5" y="3"/>
                </a:lnTo>
                <a:lnTo>
                  <a:pt x="11" y="26"/>
                </a:lnTo>
                <a:lnTo>
                  <a:pt x="14" y="52"/>
                </a:lnTo>
                <a:lnTo>
                  <a:pt x="17" y="82"/>
                </a:lnTo>
                <a:lnTo>
                  <a:pt x="19" y="101"/>
                </a:lnTo>
                <a:lnTo>
                  <a:pt x="22" y="119"/>
                </a:lnTo>
                <a:lnTo>
                  <a:pt x="27" y="144"/>
                </a:lnTo>
                <a:lnTo>
                  <a:pt x="31" y="169"/>
                </a:lnTo>
                <a:lnTo>
                  <a:pt x="36" y="193"/>
                </a:lnTo>
                <a:lnTo>
                  <a:pt x="42" y="213"/>
                </a:lnTo>
                <a:lnTo>
                  <a:pt x="48" y="248"/>
                </a:lnTo>
                <a:lnTo>
                  <a:pt x="53" y="282"/>
                </a:lnTo>
                <a:lnTo>
                  <a:pt x="60" y="328"/>
                </a:lnTo>
                <a:lnTo>
                  <a:pt x="63" y="350"/>
                </a:lnTo>
                <a:lnTo>
                  <a:pt x="71" y="388"/>
                </a:lnTo>
                <a:lnTo>
                  <a:pt x="77" y="424"/>
                </a:lnTo>
                <a:lnTo>
                  <a:pt x="83" y="461"/>
                </a:lnTo>
                <a:lnTo>
                  <a:pt x="83" y="463"/>
                </a:lnTo>
                <a:lnTo>
                  <a:pt x="84" y="468"/>
                </a:lnTo>
                <a:lnTo>
                  <a:pt x="85" y="474"/>
                </a:lnTo>
                <a:lnTo>
                  <a:pt x="85" y="480"/>
                </a:lnTo>
                <a:lnTo>
                  <a:pt x="86" y="482"/>
                </a:lnTo>
                <a:lnTo>
                  <a:pt x="97" y="557"/>
                </a:lnTo>
                <a:lnTo>
                  <a:pt x="97" y="564"/>
                </a:lnTo>
                <a:lnTo>
                  <a:pt x="99" y="577"/>
                </a:lnTo>
                <a:lnTo>
                  <a:pt x="103" y="604"/>
                </a:lnTo>
                <a:lnTo>
                  <a:pt x="103" y="606"/>
                </a:lnTo>
                <a:lnTo>
                  <a:pt x="103" y="607"/>
                </a:lnTo>
                <a:lnTo>
                  <a:pt x="104" y="610"/>
                </a:lnTo>
                <a:lnTo>
                  <a:pt x="104" y="612"/>
                </a:lnTo>
                <a:lnTo>
                  <a:pt x="105" y="612"/>
                </a:lnTo>
                <a:lnTo>
                  <a:pt x="105" y="612"/>
                </a:lnTo>
                <a:lnTo>
                  <a:pt x="106" y="612"/>
                </a:lnTo>
                <a:lnTo>
                  <a:pt x="107" y="612"/>
                </a:lnTo>
                <a:lnTo>
                  <a:pt x="109" y="611"/>
                </a:lnTo>
                <a:lnTo>
                  <a:pt x="113" y="603"/>
                </a:lnTo>
                <a:lnTo>
                  <a:pt x="114" y="594"/>
                </a:lnTo>
                <a:lnTo>
                  <a:pt x="114" y="584"/>
                </a:lnTo>
                <a:lnTo>
                  <a:pt x="112" y="574"/>
                </a:lnTo>
                <a:lnTo>
                  <a:pt x="111" y="567"/>
                </a:lnTo>
                <a:lnTo>
                  <a:pt x="109" y="550"/>
                </a:lnTo>
                <a:lnTo>
                  <a:pt x="104" y="511"/>
                </a:lnTo>
                <a:lnTo>
                  <a:pt x="100" y="481"/>
                </a:lnTo>
                <a:lnTo>
                  <a:pt x="97" y="454"/>
                </a:lnTo>
                <a:lnTo>
                  <a:pt x="63" y="262"/>
                </a:lnTo>
                <a:lnTo>
                  <a:pt x="59" y="240"/>
                </a:lnTo>
                <a:lnTo>
                  <a:pt x="55" y="219"/>
                </a:lnTo>
                <a:lnTo>
                  <a:pt x="53" y="203"/>
                </a:lnTo>
                <a:lnTo>
                  <a:pt x="48" y="178"/>
                </a:lnTo>
                <a:lnTo>
                  <a:pt x="45" y="157"/>
                </a:lnTo>
                <a:lnTo>
                  <a:pt x="41" y="134"/>
                </a:lnTo>
                <a:lnTo>
                  <a:pt x="40" y="128"/>
                </a:lnTo>
                <a:lnTo>
                  <a:pt x="35" y="111"/>
                </a:lnTo>
                <a:lnTo>
                  <a:pt x="32" y="96"/>
                </a:lnTo>
                <a:lnTo>
                  <a:pt x="31" y="89"/>
                </a:lnTo>
                <a:lnTo>
                  <a:pt x="31" y="82"/>
                </a:lnTo>
                <a:lnTo>
                  <a:pt x="31" y="76"/>
                </a:lnTo>
                <a:lnTo>
                  <a:pt x="31" y="71"/>
                </a:lnTo>
                <a:lnTo>
                  <a:pt x="27" y="48"/>
                </a:lnTo>
                <a:lnTo>
                  <a:pt x="22" y="25"/>
                </a:lnTo>
                <a:lnTo>
                  <a:pt x="16" y="3"/>
                </a:lnTo>
                <a:lnTo>
                  <a:pt x="20" y="0"/>
                </a:lnTo>
                <a:close/>
              </a:path>
            </a:pathLst>
          </a:custGeom>
          <a:grpFill/>
          <a:ln w="0">
            <a:noFill/>
            <a:prstDash val="solid"/>
            <a:round/>
            <a:headEnd/>
            <a:tailEnd/>
          </a:ln>
        </xdr:spPr>
      </xdr:sp>
      <xdr:sp macro="" textlink="">
        <xdr:nvSpPr>
          <xdr:cNvPr id="213" name="Freeform 91">
            <a:extLst>
              <a:ext uri="{FF2B5EF4-FFF2-40B4-BE49-F238E27FC236}">
                <a16:creationId xmlns:a16="http://schemas.microsoft.com/office/drawing/2014/main" id="{00000000-0008-0000-0000-0000D5000000}"/>
              </a:ext>
            </a:extLst>
          </xdr:cNvPr>
          <xdr:cNvSpPr>
            <a:spLocks noEditPoints="1"/>
          </xdr:cNvSpPr>
        </xdr:nvSpPr>
        <xdr:spPr bwMode="auto">
          <a:xfrm>
            <a:off x="673" y="309"/>
            <a:ext cx="22" cy="10"/>
          </a:xfrm>
          <a:custGeom>
            <a:avLst/>
            <a:gdLst>
              <a:gd name="T0" fmla="*/ 25 w 156"/>
              <a:gd name="T1" fmla="*/ 51 h 76"/>
              <a:gd name="T2" fmla="*/ 57 w 156"/>
              <a:gd name="T3" fmla="*/ 68 h 76"/>
              <a:gd name="T4" fmla="*/ 47 w 156"/>
              <a:gd name="T5" fmla="*/ 39 h 76"/>
              <a:gd name="T6" fmla="*/ 26 w 156"/>
              <a:gd name="T7" fmla="*/ 27 h 76"/>
              <a:gd name="T8" fmla="*/ 15 w 156"/>
              <a:gd name="T9" fmla="*/ 26 h 76"/>
              <a:gd name="T10" fmla="*/ 7 w 156"/>
              <a:gd name="T11" fmla="*/ 26 h 76"/>
              <a:gd name="T12" fmla="*/ 147 w 156"/>
              <a:gd name="T13" fmla="*/ 26 h 76"/>
              <a:gd name="T14" fmla="*/ 132 w 156"/>
              <a:gd name="T15" fmla="*/ 34 h 76"/>
              <a:gd name="T16" fmla="*/ 120 w 156"/>
              <a:gd name="T17" fmla="*/ 57 h 76"/>
              <a:gd name="T18" fmla="*/ 120 w 156"/>
              <a:gd name="T19" fmla="*/ 66 h 76"/>
              <a:gd name="T20" fmla="*/ 130 w 156"/>
              <a:gd name="T21" fmla="*/ 61 h 76"/>
              <a:gd name="T22" fmla="*/ 148 w 156"/>
              <a:gd name="T23" fmla="*/ 41 h 76"/>
              <a:gd name="T24" fmla="*/ 150 w 156"/>
              <a:gd name="T25" fmla="*/ 34 h 76"/>
              <a:gd name="T26" fmla="*/ 150 w 156"/>
              <a:gd name="T27" fmla="*/ 26 h 76"/>
              <a:gd name="T28" fmla="*/ 119 w 156"/>
              <a:gd name="T29" fmla="*/ 21 h 76"/>
              <a:gd name="T30" fmla="*/ 111 w 156"/>
              <a:gd name="T31" fmla="*/ 27 h 76"/>
              <a:gd name="T32" fmla="*/ 99 w 156"/>
              <a:gd name="T33" fmla="*/ 42 h 76"/>
              <a:gd name="T34" fmla="*/ 92 w 156"/>
              <a:gd name="T35" fmla="*/ 57 h 76"/>
              <a:gd name="T36" fmla="*/ 95 w 156"/>
              <a:gd name="T37" fmla="*/ 67 h 76"/>
              <a:gd name="T38" fmla="*/ 105 w 156"/>
              <a:gd name="T39" fmla="*/ 71 h 76"/>
              <a:gd name="T40" fmla="*/ 116 w 156"/>
              <a:gd name="T41" fmla="*/ 60 h 76"/>
              <a:gd name="T42" fmla="*/ 123 w 156"/>
              <a:gd name="T43" fmla="*/ 30 h 76"/>
              <a:gd name="T44" fmla="*/ 56 w 156"/>
              <a:gd name="T45" fmla="*/ 13 h 76"/>
              <a:gd name="T46" fmla="*/ 56 w 156"/>
              <a:gd name="T47" fmla="*/ 36 h 76"/>
              <a:gd name="T48" fmla="*/ 61 w 156"/>
              <a:gd name="T49" fmla="*/ 69 h 76"/>
              <a:gd name="T50" fmla="*/ 87 w 156"/>
              <a:gd name="T51" fmla="*/ 72 h 76"/>
              <a:gd name="T52" fmla="*/ 88 w 156"/>
              <a:gd name="T53" fmla="*/ 61 h 76"/>
              <a:gd name="T54" fmla="*/ 87 w 156"/>
              <a:gd name="T55" fmla="*/ 48 h 76"/>
              <a:gd name="T56" fmla="*/ 82 w 156"/>
              <a:gd name="T57" fmla="*/ 32 h 76"/>
              <a:gd name="T58" fmla="*/ 73 w 156"/>
              <a:gd name="T59" fmla="*/ 18 h 76"/>
              <a:gd name="T60" fmla="*/ 60 w 156"/>
              <a:gd name="T61" fmla="*/ 5 h 76"/>
              <a:gd name="T62" fmla="*/ 65 w 156"/>
              <a:gd name="T63" fmla="*/ 7 h 76"/>
              <a:gd name="T64" fmla="*/ 87 w 156"/>
              <a:gd name="T65" fmla="*/ 32 h 76"/>
              <a:gd name="T66" fmla="*/ 90 w 156"/>
              <a:gd name="T67" fmla="*/ 48 h 76"/>
              <a:gd name="T68" fmla="*/ 114 w 156"/>
              <a:gd name="T69" fmla="*/ 21 h 76"/>
              <a:gd name="T70" fmla="*/ 129 w 156"/>
              <a:gd name="T71" fmla="*/ 8 h 76"/>
              <a:gd name="T72" fmla="*/ 129 w 156"/>
              <a:gd name="T73" fmla="*/ 26 h 76"/>
              <a:gd name="T74" fmla="*/ 154 w 156"/>
              <a:gd name="T75" fmla="*/ 22 h 76"/>
              <a:gd name="T76" fmla="*/ 156 w 156"/>
              <a:gd name="T77" fmla="*/ 32 h 76"/>
              <a:gd name="T78" fmla="*/ 138 w 156"/>
              <a:gd name="T79" fmla="*/ 61 h 76"/>
              <a:gd name="T80" fmla="*/ 107 w 156"/>
              <a:gd name="T81" fmla="*/ 75 h 76"/>
              <a:gd name="T82" fmla="*/ 67 w 156"/>
              <a:gd name="T83" fmla="*/ 74 h 76"/>
              <a:gd name="T84" fmla="*/ 21 w 156"/>
              <a:gd name="T85" fmla="*/ 53 h 76"/>
              <a:gd name="T86" fmla="*/ 0 w 156"/>
              <a:gd name="T87" fmla="*/ 24 h 76"/>
              <a:gd name="T88" fmla="*/ 25 w 156"/>
              <a:gd name="T89" fmla="*/ 24 h 76"/>
              <a:gd name="T90" fmla="*/ 54 w 156"/>
              <a:gd name="T91" fmla="*/ 39 h 76"/>
              <a:gd name="T92" fmla="*/ 53 w 156"/>
              <a:gd name="T93" fmla="*/ 30 h 76"/>
              <a:gd name="T94" fmla="*/ 55 w 156"/>
              <a:gd name="T95" fmla="*/ 7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56" h="76">
                <a:moveTo>
                  <a:pt x="4" y="26"/>
                </a:moveTo>
                <a:lnTo>
                  <a:pt x="13" y="40"/>
                </a:lnTo>
                <a:lnTo>
                  <a:pt x="25" y="51"/>
                </a:lnTo>
                <a:lnTo>
                  <a:pt x="38" y="60"/>
                </a:lnTo>
                <a:lnTo>
                  <a:pt x="53" y="67"/>
                </a:lnTo>
                <a:lnTo>
                  <a:pt x="57" y="68"/>
                </a:lnTo>
                <a:lnTo>
                  <a:pt x="56" y="57"/>
                </a:lnTo>
                <a:lnTo>
                  <a:pt x="53" y="45"/>
                </a:lnTo>
                <a:lnTo>
                  <a:pt x="47" y="39"/>
                </a:lnTo>
                <a:lnTo>
                  <a:pt x="41" y="34"/>
                </a:lnTo>
                <a:lnTo>
                  <a:pt x="33" y="31"/>
                </a:lnTo>
                <a:lnTo>
                  <a:pt x="26" y="27"/>
                </a:lnTo>
                <a:lnTo>
                  <a:pt x="18" y="26"/>
                </a:lnTo>
                <a:lnTo>
                  <a:pt x="16" y="26"/>
                </a:lnTo>
                <a:lnTo>
                  <a:pt x="15" y="26"/>
                </a:lnTo>
                <a:lnTo>
                  <a:pt x="12" y="26"/>
                </a:lnTo>
                <a:lnTo>
                  <a:pt x="10" y="27"/>
                </a:lnTo>
                <a:lnTo>
                  <a:pt x="7" y="26"/>
                </a:lnTo>
                <a:lnTo>
                  <a:pt x="5" y="26"/>
                </a:lnTo>
                <a:lnTo>
                  <a:pt x="4" y="26"/>
                </a:lnTo>
                <a:close/>
                <a:moveTo>
                  <a:pt x="147" y="26"/>
                </a:moveTo>
                <a:lnTo>
                  <a:pt x="142" y="28"/>
                </a:lnTo>
                <a:lnTo>
                  <a:pt x="137" y="31"/>
                </a:lnTo>
                <a:lnTo>
                  <a:pt x="132" y="34"/>
                </a:lnTo>
                <a:lnTo>
                  <a:pt x="127" y="40"/>
                </a:lnTo>
                <a:lnTo>
                  <a:pt x="123" y="48"/>
                </a:lnTo>
                <a:lnTo>
                  <a:pt x="120" y="57"/>
                </a:lnTo>
                <a:lnTo>
                  <a:pt x="120" y="59"/>
                </a:lnTo>
                <a:lnTo>
                  <a:pt x="121" y="62"/>
                </a:lnTo>
                <a:lnTo>
                  <a:pt x="120" y="66"/>
                </a:lnTo>
                <a:lnTo>
                  <a:pt x="120" y="66"/>
                </a:lnTo>
                <a:lnTo>
                  <a:pt x="123" y="65"/>
                </a:lnTo>
                <a:lnTo>
                  <a:pt x="130" y="61"/>
                </a:lnTo>
                <a:lnTo>
                  <a:pt x="138" y="56"/>
                </a:lnTo>
                <a:lnTo>
                  <a:pt x="144" y="50"/>
                </a:lnTo>
                <a:lnTo>
                  <a:pt x="148" y="41"/>
                </a:lnTo>
                <a:lnTo>
                  <a:pt x="148" y="40"/>
                </a:lnTo>
                <a:lnTo>
                  <a:pt x="149" y="36"/>
                </a:lnTo>
                <a:lnTo>
                  <a:pt x="150" y="34"/>
                </a:lnTo>
                <a:lnTo>
                  <a:pt x="150" y="31"/>
                </a:lnTo>
                <a:lnTo>
                  <a:pt x="150" y="28"/>
                </a:lnTo>
                <a:lnTo>
                  <a:pt x="150" y="26"/>
                </a:lnTo>
                <a:lnTo>
                  <a:pt x="147" y="26"/>
                </a:lnTo>
                <a:close/>
                <a:moveTo>
                  <a:pt x="123" y="18"/>
                </a:moveTo>
                <a:lnTo>
                  <a:pt x="119" y="21"/>
                </a:lnTo>
                <a:lnTo>
                  <a:pt x="116" y="23"/>
                </a:lnTo>
                <a:lnTo>
                  <a:pt x="113" y="25"/>
                </a:lnTo>
                <a:lnTo>
                  <a:pt x="111" y="27"/>
                </a:lnTo>
                <a:lnTo>
                  <a:pt x="106" y="32"/>
                </a:lnTo>
                <a:lnTo>
                  <a:pt x="102" y="36"/>
                </a:lnTo>
                <a:lnTo>
                  <a:pt x="99" y="42"/>
                </a:lnTo>
                <a:lnTo>
                  <a:pt x="97" y="46"/>
                </a:lnTo>
                <a:lnTo>
                  <a:pt x="95" y="52"/>
                </a:lnTo>
                <a:lnTo>
                  <a:pt x="92" y="57"/>
                </a:lnTo>
                <a:lnTo>
                  <a:pt x="92" y="60"/>
                </a:lnTo>
                <a:lnTo>
                  <a:pt x="93" y="63"/>
                </a:lnTo>
                <a:lnTo>
                  <a:pt x="95" y="67"/>
                </a:lnTo>
                <a:lnTo>
                  <a:pt x="96" y="70"/>
                </a:lnTo>
                <a:lnTo>
                  <a:pt x="96" y="72"/>
                </a:lnTo>
                <a:lnTo>
                  <a:pt x="105" y="71"/>
                </a:lnTo>
                <a:lnTo>
                  <a:pt x="110" y="71"/>
                </a:lnTo>
                <a:lnTo>
                  <a:pt x="113" y="67"/>
                </a:lnTo>
                <a:lnTo>
                  <a:pt x="116" y="60"/>
                </a:lnTo>
                <a:lnTo>
                  <a:pt x="118" y="53"/>
                </a:lnTo>
                <a:lnTo>
                  <a:pt x="120" y="42"/>
                </a:lnTo>
                <a:lnTo>
                  <a:pt x="123" y="30"/>
                </a:lnTo>
                <a:lnTo>
                  <a:pt x="123" y="18"/>
                </a:lnTo>
                <a:close/>
                <a:moveTo>
                  <a:pt x="60" y="5"/>
                </a:moveTo>
                <a:lnTo>
                  <a:pt x="56" y="13"/>
                </a:lnTo>
                <a:lnTo>
                  <a:pt x="55" y="23"/>
                </a:lnTo>
                <a:lnTo>
                  <a:pt x="55" y="30"/>
                </a:lnTo>
                <a:lnTo>
                  <a:pt x="56" y="36"/>
                </a:lnTo>
                <a:lnTo>
                  <a:pt x="57" y="45"/>
                </a:lnTo>
                <a:lnTo>
                  <a:pt x="59" y="58"/>
                </a:lnTo>
                <a:lnTo>
                  <a:pt x="61" y="69"/>
                </a:lnTo>
                <a:lnTo>
                  <a:pt x="68" y="71"/>
                </a:lnTo>
                <a:lnTo>
                  <a:pt x="83" y="72"/>
                </a:lnTo>
                <a:lnTo>
                  <a:pt x="87" y="72"/>
                </a:lnTo>
                <a:lnTo>
                  <a:pt x="87" y="70"/>
                </a:lnTo>
                <a:lnTo>
                  <a:pt x="88" y="66"/>
                </a:lnTo>
                <a:lnTo>
                  <a:pt x="88" y="61"/>
                </a:lnTo>
                <a:lnTo>
                  <a:pt x="88" y="57"/>
                </a:lnTo>
                <a:lnTo>
                  <a:pt x="88" y="52"/>
                </a:lnTo>
                <a:lnTo>
                  <a:pt x="87" y="48"/>
                </a:lnTo>
                <a:lnTo>
                  <a:pt x="86" y="42"/>
                </a:lnTo>
                <a:lnTo>
                  <a:pt x="84" y="37"/>
                </a:lnTo>
                <a:lnTo>
                  <a:pt x="82" y="32"/>
                </a:lnTo>
                <a:lnTo>
                  <a:pt x="79" y="26"/>
                </a:lnTo>
                <a:lnTo>
                  <a:pt x="77" y="23"/>
                </a:lnTo>
                <a:lnTo>
                  <a:pt x="73" y="18"/>
                </a:lnTo>
                <a:lnTo>
                  <a:pt x="70" y="15"/>
                </a:lnTo>
                <a:lnTo>
                  <a:pt x="64" y="10"/>
                </a:lnTo>
                <a:lnTo>
                  <a:pt x="60" y="5"/>
                </a:lnTo>
                <a:close/>
                <a:moveTo>
                  <a:pt x="60" y="0"/>
                </a:moveTo>
                <a:lnTo>
                  <a:pt x="61" y="1"/>
                </a:lnTo>
                <a:lnTo>
                  <a:pt x="65" y="7"/>
                </a:lnTo>
                <a:lnTo>
                  <a:pt x="72" y="13"/>
                </a:lnTo>
                <a:lnTo>
                  <a:pt x="81" y="22"/>
                </a:lnTo>
                <a:lnTo>
                  <a:pt x="87" y="32"/>
                </a:lnTo>
                <a:lnTo>
                  <a:pt x="89" y="37"/>
                </a:lnTo>
                <a:lnTo>
                  <a:pt x="89" y="43"/>
                </a:lnTo>
                <a:lnTo>
                  <a:pt x="90" y="48"/>
                </a:lnTo>
                <a:lnTo>
                  <a:pt x="96" y="39"/>
                </a:lnTo>
                <a:lnTo>
                  <a:pt x="104" y="30"/>
                </a:lnTo>
                <a:lnTo>
                  <a:pt x="114" y="21"/>
                </a:lnTo>
                <a:lnTo>
                  <a:pt x="121" y="14"/>
                </a:lnTo>
                <a:lnTo>
                  <a:pt x="128" y="9"/>
                </a:lnTo>
                <a:lnTo>
                  <a:pt x="129" y="8"/>
                </a:lnTo>
                <a:lnTo>
                  <a:pt x="130" y="10"/>
                </a:lnTo>
                <a:lnTo>
                  <a:pt x="130" y="16"/>
                </a:lnTo>
                <a:lnTo>
                  <a:pt x="129" y="26"/>
                </a:lnTo>
                <a:lnTo>
                  <a:pt x="126" y="35"/>
                </a:lnTo>
                <a:lnTo>
                  <a:pt x="140" y="26"/>
                </a:lnTo>
                <a:lnTo>
                  <a:pt x="154" y="22"/>
                </a:lnTo>
                <a:lnTo>
                  <a:pt x="156" y="21"/>
                </a:lnTo>
                <a:lnTo>
                  <a:pt x="156" y="22"/>
                </a:lnTo>
                <a:lnTo>
                  <a:pt x="156" y="32"/>
                </a:lnTo>
                <a:lnTo>
                  <a:pt x="152" y="42"/>
                </a:lnTo>
                <a:lnTo>
                  <a:pt x="145" y="53"/>
                </a:lnTo>
                <a:lnTo>
                  <a:pt x="138" y="61"/>
                </a:lnTo>
                <a:lnTo>
                  <a:pt x="130" y="67"/>
                </a:lnTo>
                <a:lnTo>
                  <a:pt x="119" y="71"/>
                </a:lnTo>
                <a:lnTo>
                  <a:pt x="107" y="75"/>
                </a:lnTo>
                <a:lnTo>
                  <a:pt x="95" y="76"/>
                </a:lnTo>
                <a:lnTo>
                  <a:pt x="83" y="76"/>
                </a:lnTo>
                <a:lnTo>
                  <a:pt x="67" y="74"/>
                </a:lnTo>
                <a:lnTo>
                  <a:pt x="50" y="69"/>
                </a:lnTo>
                <a:lnTo>
                  <a:pt x="35" y="62"/>
                </a:lnTo>
                <a:lnTo>
                  <a:pt x="21" y="53"/>
                </a:lnTo>
                <a:lnTo>
                  <a:pt x="10" y="41"/>
                </a:lnTo>
                <a:lnTo>
                  <a:pt x="1" y="25"/>
                </a:lnTo>
                <a:lnTo>
                  <a:pt x="0" y="24"/>
                </a:lnTo>
                <a:lnTo>
                  <a:pt x="2" y="23"/>
                </a:lnTo>
                <a:lnTo>
                  <a:pt x="13" y="23"/>
                </a:lnTo>
                <a:lnTo>
                  <a:pt x="25" y="24"/>
                </a:lnTo>
                <a:lnTo>
                  <a:pt x="35" y="27"/>
                </a:lnTo>
                <a:lnTo>
                  <a:pt x="46" y="32"/>
                </a:lnTo>
                <a:lnTo>
                  <a:pt x="54" y="39"/>
                </a:lnTo>
                <a:lnTo>
                  <a:pt x="54" y="37"/>
                </a:lnTo>
                <a:lnTo>
                  <a:pt x="54" y="37"/>
                </a:lnTo>
                <a:lnTo>
                  <a:pt x="53" y="30"/>
                </a:lnTo>
                <a:lnTo>
                  <a:pt x="52" y="23"/>
                </a:lnTo>
                <a:lnTo>
                  <a:pt x="53" y="15"/>
                </a:lnTo>
                <a:lnTo>
                  <a:pt x="55" y="7"/>
                </a:lnTo>
                <a:lnTo>
                  <a:pt x="59" y="1"/>
                </a:lnTo>
                <a:lnTo>
                  <a:pt x="60" y="0"/>
                </a:lnTo>
                <a:close/>
              </a:path>
            </a:pathLst>
          </a:custGeom>
          <a:grpFill/>
          <a:ln w="0">
            <a:noFill/>
            <a:prstDash val="solid"/>
            <a:round/>
            <a:headEnd/>
            <a:tailEnd/>
          </a:ln>
        </xdr:spPr>
      </xdr:sp>
      <xdr:sp macro="" textlink="">
        <xdr:nvSpPr>
          <xdr:cNvPr id="214" name="Freeform 92">
            <a:extLst>
              <a:ext uri="{FF2B5EF4-FFF2-40B4-BE49-F238E27FC236}">
                <a16:creationId xmlns:a16="http://schemas.microsoft.com/office/drawing/2014/main" id="{00000000-0008-0000-0000-0000D6000000}"/>
              </a:ext>
            </a:extLst>
          </xdr:cNvPr>
          <xdr:cNvSpPr>
            <a:spLocks/>
          </xdr:cNvSpPr>
        </xdr:nvSpPr>
        <xdr:spPr bwMode="auto">
          <a:xfrm>
            <a:off x="691" y="304"/>
            <a:ext cx="6" cy="8"/>
          </a:xfrm>
          <a:custGeom>
            <a:avLst/>
            <a:gdLst>
              <a:gd name="T0" fmla="*/ 28 w 39"/>
              <a:gd name="T1" fmla="*/ 0 h 62"/>
              <a:gd name="T2" fmla="*/ 28 w 39"/>
              <a:gd name="T3" fmla="*/ 0 h 62"/>
              <a:gd name="T4" fmla="*/ 29 w 39"/>
              <a:gd name="T5" fmla="*/ 1 h 62"/>
              <a:gd name="T6" fmla="*/ 30 w 39"/>
              <a:gd name="T7" fmla="*/ 2 h 62"/>
              <a:gd name="T8" fmla="*/ 34 w 39"/>
              <a:gd name="T9" fmla="*/ 9 h 62"/>
              <a:gd name="T10" fmla="*/ 37 w 39"/>
              <a:gd name="T11" fmla="*/ 18 h 62"/>
              <a:gd name="T12" fmla="*/ 39 w 39"/>
              <a:gd name="T13" fmla="*/ 26 h 62"/>
              <a:gd name="T14" fmla="*/ 36 w 39"/>
              <a:gd name="T15" fmla="*/ 39 h 62"/>
              <a:gd name="T16" fmla="*/ 32 w 39"/>
              <a:gd name="T17" fmla="*/ 51 h 62"/>
              <a:gd name="T18" fmla="*/ 31 w 39"/>
              <a:gd name="T19" fmla="*/ 53 h 62"/>
              <a:gd name="T20" fmla="*/ 30 w 39"/>
              <a:gd name="T21" fmla="*/ 56 h 62"/>
              <a:gd name="T22" fmla="*/ 29 w 39"/>
              <a:gd name="T23" fmla="*/ 59 h 62"/>
              <a:gd name="T24" fmla="*/ 27 w 39"/>
              <a:gd name="T25" fmla="*/ 61 h 62"/>
              <a:gd name="T26" fmla="*/ 25 w 39"/>
              <a:gd name="T27" fmla="*/ 62 h 62"/>
              <a:gd name="T28" fmla="*/ 23 w 39"/>
              <a:gd name="T29" fmla="*/ 62 h 62"/>
              <a:gd name="T30" fmla="*/ 22 w 39"/>
              <a:gd name="T31" fmla="*/ 62 h 62"/>
              <a:gd name="T32" fmla="*/ 20 w 39"/>
              <a:gd name="T33" fmla="*/ 61 h 62"/>
              <a:gd name="T34" fmla="*/ 19 w 39"/>
              <a:gd name="T35" fmla="*/ 61 h 62"/>
              <a:gd name="T36" fmla="*/ 22 w 39"/>
              <a:gd name="T37" fmla="*/ 57 h 62"/>
              <a:gd name="T38" fmla="*/ 25 w 39"/>
              <a:gd name="T39" fmla="*/ 54 h 62"/>
              <a:gd name="T40" fmla="*/ 26 w 39"/>
              <a:gd name="T41" fmla="*/ 51 h 62"/>
              <a:gd name="T42" fmla="*/ 28 w 39"/>
              <a:gd name="T43" fmla="*/ 46 h 62"/>
              <a:gd name="T44" fmla="*/ 29 w 39"/>
              <a:gd name="T45" fmla="*/ 43 h 62"/>
              <a:gd name="T46" fmla="*/ 30 w 39"/>
              <a:gd name="T47" fmla="*/ 40 h 62"/>
              <a:gd name="T48" fmla="*/ 30 w 39"/>
              <a:gd name="T49" fmla="*/ 37 h 62"/>
              <a:gd name="T50" fmla="*/ 31 w 39"/>
              <a:gd name="T51" fmla="*/ 34 h 62"/>
              <a:gd name="T52" fmla="*/ 31 w 39"/>
              <a:gd name="T53" fmla="*/ 28 h 62"/>
              <a:gd name="T54" fmla="*/ 32 w 39"/>
              <a:gd name="T55" fmla="*/ 23 h 62"/>
              <a:gd name="T56" fmla="*/ 31 w 39"/>
              <a:gd name="T57" fmla="*/ 18 h 62"/>
              <a:gd name="T58" fmla="*/ 31 w 39"/>
              <a:gd name="T59" fmla="*/ 17 h 62"/>
              <a:gd name="T60" fmla="*/ 31 w 39"/>
              <a:gd name="T61" fmla="*/ 14 h 62"/>
              <a:gd name="T62" fmla="*/ 30 w 39"/>
              <a:gd name="T63" fmla="*/ 12 h 62"/>
              <a:gd name="T64" fmla="*/ 30 w 39"/>
              <a:gd name="T65" fmla="*/ 9 h 62"/>
              <a:gd name="T66" fmla="*/ 29 w 39"/>
              <a:gd name="T67" fmla="*/ 8 h 62"/>
              <a:gd name="T68" fmla="*/ 28 w 39"/>
              <a:gd name="T69" fmla="*/ 5 h 62"/>
              <a:gd name="T70" fmla="*/ 27 w 39"/>
              <a:gd name="T71" fmla="*/ 5 h 62"/>
              <a:gd name="T72" fmla="*/ 26 w 39"/>
              <a:gd name="T73" fmla="*/ 7 h 62"/>
              <a:gd name="T74" fmla="*/ 25 w 39"/>
              <a:gd name="T75" fmla="*/ 8 h 62"/>
              <a:gd name="T76" fmla="*/ 23 w 39"/>
              <a:gd name="T77" fmla="*/ 10 h 62"/>
              <a:gd name="T78" fmla="*/ 23 w 39"/>
              <a:gd name="T79" fmla="*/ 12 h 62"/>
              <a:gd name="T80" fmla="*/ 22 w 39"/>
              <a:gd name="T81" fmla="*/ 13 h 62"/>
              <a:gd name="T82" fmla="*/ 17 w 39"/>
              <a:gd name="T83" fmla="*/ 22 h 62"/>
              <a:gd name="T84" fmla="*/ 13 w 39"/>
              <a:gd name="T85" fmla="*/ 28 h 62"/>
              <a:gd name="T86" fmla="*/ 8 w 39"/>
              <a:gd name="T87" fmla="*/ 35 h 62"/>
              <a:gd name="T88" fmla="*/ 4 w 39"/>
              <a:gd name="T89" fmla="*/ 42 h 62"/>
              <a:gd name="T90" fmla="*/ 3 w 39"/>
              <a:gd name="T91" fmla="*/ 48 h 62"/>
              <a:gd name="T92" fmla="*/ 2 w 39"/>
              <a:gd name="T93" fmla="*/ 48 h 62"/>
              <a:gd name="T94" fmla="*/ 1 w 39"/>
              <a:gd name="T95" fmla="*/ 48 h 62"/>
              <a:gd name="T96" fmla="*/ 0 w 39"/>
              <a:gd name="T97" fmla="*/ 48 h 62"/>
              <a:gd name="T98" fmla="*/ 1 w 39"/>
              <a:gd name="T99" fmla="*/ 45 h 62"/>
              <a:gd name="T100" fmla="*/ 2 w 39"/>
              <a:gd name="T101" fmla="*/ 42 h 62"/>
              <a:gd name="T102" fmla="*/ 4 w 39"/>
              <a:gd name="T103" fmla="*/ 37 h 62"/>
              <a:gd name="T104" fmla="*/ 6 w 39"/>
              <a:gd name="T105" fmla="*/ 34 h 62"/>
              <a:gd name="T106" fmla="*/ 7 w 39"/>
              <a:gd name="T107" fmla="*/ 31 h 62"/>
              <a:gd name="T108" fmla="*/ 14 w 39"/>
              <a:gd name="T109" fmla="*/ 22 h 62"/>
              <a:gd name="T110" fmla="*/ 19 w 39"/>
              <a:gd name="T111" fmla="*/ 14 h 62"/>
              <a:gd name="T112" fmla="*/ 22 w 39"/>
              <a:gd name="T113" fmla="*/ 9 h 62"/>
              <a:gd name="T114" fmla="*/ 25 w 39"/>
              <a:gd name="T115" fmla="*/ 3 h 62"/>
              <a:gd name="T116" fmla="*/ 27 w 39"/>
              <a:gd name="T117" fmla="*/ 1 h 62"/>
              <a:gd name="T118" fmla="*/ 28 w 39"/>
              <a:gd name="T11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39" h="62">
                <a:moveTo>
                  <a:pt x="28" y="0"/>
                </a:moveTo>
                <a:lnTo>
                  <a:pt x="28" y="0"/>
                </a:lnTo>
                <a:lnTo>
                  <a:pt x="29" y="1"/>
                </a:lnTo>
                <a:lnTo>
                  <a:pt x="30" y="2"/>
                </a:lnTo>
                <a:lnTo>
                  <a:pt x="34" y="9"/>
                </a:lnTo>
                <a:lnTo>
                  <a:pt x="37" y="18"/>
                </a:lnTo>
                <a:lnTo>
                  <a:pt x="39" y="26"/>
                </a:lnTo>
                <a:lnTo>
                  <a:pt x="36" y="39"/>
                </a:lnTo>
                <a:lnTo>
                  <a:pt x="32" y="51"/>
                </a:lnTo>
                <a:lnTo>
                  <a:pt x="31" y="53"/>
                </a:lnTo>
                <a:lnTo>
                  <a:pt x="30" y="56"/>
                </a:lnTo>
                <a:lnTo>
                  <a:pt x="29" y="59"/>
                </a:lnTo>
                <a:lnTo>
                  <a:pt x="27" y="61"/>
                </a:lnTo>
                <a:lnTo>
                  <a:pt x="25" y="62"/>
                </a:lnTo>
                <a:lnTo>
                  <a:pt x="23" y="62"/>
                </a:lnTo>
                <a:lnTo>
                  <a:pt x="22" y="62"/>
                </a:lnTo>
                <a:lnTo>
                  <a:pt x="20" y="61"/>
                </a:lnTo>
                <a:lnTo>
                  <a:pt x="19" y="61"/>
                </a:lnTo>
                <a:lnTo>
                  <a:pt x="22" y="57"/>
                </a:lnTo>
                <a:lnTo>
                  <a:pt x="25" y="54"/>
                </a:lnTo>
                <a:lnTo>
                  <a:pt x="26" y="51"/>
                </a:lnTo>
                <a:lnTo>
                  <a:pt x="28" y="46"/>
                </a:lnTo>
                <a:lnTo>
                  <a:pt x="29" y="43"/>
                </a:lnTo>
                <a:lnTo>
                  <a:pt x="30" y="40"/>
                </a:lnTo>
                <a:lnTo>
                  <a:pt x="30" y="37"/>
                </a:lnTo>
                <a:lnTo>
                  <a:pt x="31" y="34"/>
                </a:lnTo>
                <a:lnTo>
                  <a:pt x="31" y="28"/>
                </a:lnTo>
                <a:lnTo>
                  <a:pt x="32" y="23"/>
                </a:lnTo>
                <a:lnTo>
                  <a:pt x="31" y="18"/>
                </a:lnTo>
                <a:lnTo>
                  <a:pt x="31" y="17"/>
                </a:lnTo>
                <a:lnTo>
                  <a:pt x="31" y="14"/>
                </a:lnTo>
                <a:lnTo>
                  <a:pt x="30" y="12"/>
                </a:lnTo>
                <a:lnTo>
                  <a:pt x="30" y="9"/>
                </a:lnTo>
                <a:lnTo>
                  <a:pt x="29" y="8"/>
                </a:lnTo>
                <a:lnTo>
                  <a:pt x="28" y="5"/>
                </a:lnTo>
                <a:lnTo>
                  <a:pt x="27" y="5"/>
                </a:lnTo>
                <a:lnTo>
                  <a:pt x="26" y="7"/>
                </a:lnTo>
                <a:lnTo>
                  <a:pt x="25" y="8"/>
                </a:lnTo>
                <a:lnTo>
                  <a:pt x="23" y="10"/>
                </a:lnTo>
                <a:lnTo>
                  <a:pt x="23" y="12"/>
                </a:lnTo>
                <a:lnTo>
                  <a:pt x="22" y="13"/>
                </a:lnTo>
                <a:lnTo>
                  <a:pt x="17" y="22"/>
                </a:lnTo>
                <a:lnTo>
                  <a:pt x="13" y="28"/>
                </a:lnTo>
                <a:lnTo>
                  <a:pt x="8" y="35"/>
                </a:lnTo>
                <a:lnTo>
                  <a:pt x="4" y="42"/>
                </a:lnTo>
                <a:lnTo>
                  <a:pt x="3" y="48"/>
                </a:lnTo>
                <a:lnTo>
                  <a:pt x="2" y="48"/>
                </a:lnTo>
                <a:lnTo>
                  <a:pt x="1" y="48"/>
                </a:lnTo>
                <a:lnTo>
                  <a:pt x="0" y="48"/>
                </a:lnTo>
                <a:lnTo>
                  <a:pt x="1" y="45"/>
                </a:lnTo>
                <a:lnTo>
                  <a:pt x="2" y="42"/>
                </a:lnTo>
                <a:lnTo>
                  <a:pt x="4" y="37"/>
                </a:lnTo>
                <a:lnTo>
                  <a:pt x="6" y="34"/>
                </a:lnTo>
                <a:lnTo>
                  <a:pt x="7" y="31"/>
                </a:lnTo>
                <a:lnTo>
                  <a:pt x="14" y="22"/>
                </a:lnTo>
                <a:lnTo>
                  <a:pt x="19" y="14"/>
                </a:lnTo>
                <a:lnTo>
                  <a:pt x="22" y="9"/>
                </a:lnTo>
                <a:lnTo>
                  <a:pt x="25" y="3"/>
                </a:lnTo>
                <a:lnTo>
                  <a:pt x="27" y="1"/>
                </a:lnTo>
                <a:lnTo>
                  <a:pt x="28" y="0"/>
                </a:lnTo>
                <a:close/>
              </a:path>
            </a:pathLst>
          </a:custGeom>
          <a:grpFill/>
          <a:ln w="0">
            <a:noFill/>
            <a:prstDash val="solid"/>
            <a:round/>
            <a:headEnd/>
            <a:tailEnd/>
          </a:ln>
        </xdr:spPr>
      </xdr:sp>
      <xdr:sp macro="" textlink="">
        <xdr:nvSpPr>
          <xdr:cNvPr id="215" name="Freeform 93">
            <a:extLst>
              <a:ext uri="{FF2B5EF4-FFF2-40B4-BE49-F238E27FC236}">
                <a16:creationId xmlns:a16="http://schemas.microsoft.com/office/drawing/2014/main" id="{00000000-0008-0000-0000-0000D7000000}"/>
              </a:ext>
            </a:extLst>
          </xdr:cNvPr>
          <xdr:cNvSpPr>
            <a:spLocks/>
          </xdr:cNvSpPr>
        </xdr:nvSpPr>
        <xdr:spPr bwMode="auto">
          <a:xfrm>
            <a:off x="684" y="305"/>
            <a:ext cx="5" cy="8"/>
          </a:xfrm>
          <a:custGeom>
            <a:avLst/>
            <a:gdLst>
              <a:gd name="T0" fmla="*/ 24 w 35"/>
              <a:gd name="T1" fmla="*/ 0 h 61"/>
              <a:gd name="T2" fmla="*/ 25 w 35"/>
              <a:gd name="T3" fmla="*/ 1 h 61"/>
              <a:gd name="T4" fmla="*/ 32 w 35"/>
              <a:gd name="T5" fmla="*/ 14 h 61"/>
              <a:gd name="T6" fmla="*/ 35 w 35"/>
              <a:gd name="T7" fmla="*/ 30 h 61"/>
              <a:gd name="T8" fmla="*/ 35 w 35"/>
              <a:gd name="T9" fmla="*/ 35 h 61"/>
              <a:gd name="T10" fmla="*/ 35 w 35"/>
              <a:gd name="T11" fmla="*/ 40 h 61"/>
              <a:gd name="T12" fmla="*/ 34 w 35"/>
              <a:gd name="T13" fmla="*/ 46 h 61"/>
              <a:gd name="T14" fmla="*/ 33 w 35"/>
              <a:gd name="T15" fmla="*/ 48 h 61"/>
              <a:gd name="T16" fmla="*/ 33 w 35"/>
              <a:gd name="T17" fmla="*/ 51 h 61"/>
              <a:gd name="T18" fmla="*/ 32 w 35"/>
              <a:gd name="T19" fmla="*/ 54 h 61"/>
              <a:gd name="T20" fmla="*/ 32 w 35"/>
              <a:gd name="T21" fmla="*/ 56 h 61"/>
              <a:gd name="T22" fmla="*/ 29 w 35"/>
              <a:gd name="T23" fmla="*/ 58 h 61"/>
              <a:gd name="T24" fmla="*/ 28 w 35"/>
              <a:gd name="T25" fmla="*/ 60 h 61"/>
              <a:gd name="T26" fmla="*/ 25 w 35"/>
              <a:gd name="T27" fmla="*/ 61 h 61"/>
              <a:gd name="T28" fmla="*/ 29 w 35"/>
              <a:gd name="T29" fmla="*/ 49 h 61"/>
              <a:gd name="T30" fmla="*/ 31 w 35"/>
              <a:gd name="T31" fmla="*/ 37 h 61"/>
              <a:gd name="T32" fmla="*/ 29 w 35"/>
              <a:gd name="T33" fmla="*/ 31 h 61"/>
              <a:gd name="T34" fmla="*/ 28 w 35"/>
              <a:gd name="T35" fmla="*/ 26 h 61"/>
              <a:gd name="T36" fmla="*/ 28 w 35"/>
              <a:gd name="T37" fmla="*/ 20 h 61"/>
              <a:gd name="T38" fmla="*/ 27 w 35"/>
              <a:gd name="T39" fmla="*/ 15 h 61"/>
              <a:gd name="T40" fmla="*/ 25 w 35"/>
              <a:gd name="T41" fmla="*/ 12 h 61"/>
              <a:gd name="T42" fmla="*/ 24 w 35"/>
              <a:gd name="T43" fmla="*/ 9 h 61"/>
              <a:gd name="T44" fmla="*/ 23 w 35"/>
              <a:gd name="T45" fmla="*/ 5 h 61"/>
              <a:gd name="T46" fmla="*/ 19 w 35"/>
              <a:gd name="T47" fmla="*/ 9 h 61"/>
              <a:gd name="T48" fmla="*/ 15 w 35"/>
              <a:gd name="T49" fmla="*/ 13 h 61"/>
              <a:gd name="T50" fmla="*/ 12 w 35"/>
              <a:gd name="T51" fmla="*/ 19 h 61"/>
              <a:gd name="T52" fmla="*/ 9 w 35"/>
              <a:gd name="T53" fmla="*/ 23 h 61"/>
              <a:gd name="T54" fmla="*/ 5 w 35"/>
              <a:gd name="T55" fmla="*/ 34 h 61"/>
              <a:gd name="T56" fmla="*/ 3 w 35"/>
              <a:gd name="T57" fmla="*/ 45 h 61"/>
              <a:gd name="T58" fmla="*/ 4 w 35"/>
              <a:gd name="T59" fmla="*/ 49 h 61"/>
              <a:gd name="T60" fmla="*/ 5 w 35"/>
              <a:gd name="T61" fmla="*/ 54 h 61"/>
              <a:gd name="T62" fmla="*/ 1 w 35"/>
              <a:gd name="T63" fmla="*/ 55 h 61"/>
              <a:gd name="T64" fmla="*/ 0 w 35"/>
              <a:gd name="T65" fmla="*/ 43 h 61"/>
              <a:gd name="T66" fmla="*/ 1 w 35"/>
              <a:gd name="T67" fmla="*/ 32 h 61"/>
              <a:gd name="T68" fmla="*/ 7 w 35"/>
              <a:gd name="T69" fmla="*/ 22 h 61"/>
              <a:gd name="T70" fmla="*/ 13 w 35"/>
              <a:gd name="T71" fmla="*/ 12 h 61"/>
              <a:gd name="T72" fmla="*/ 21 w 35"/>
              <a:gd name="T73" fmla="*/ 3 h 61"/>
              <a:gd name="T74" fmla="*/ 24 w 35"/>
              <a:gd name="T75"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35" h="61">
                <a:moveTo>
                  <a:pt x="24" y="0"/>
                </a:moveTo>
                <a:lnTo>
                  <a:pt x="25" y="1"/>
                </a:lnTo>
                <a:lnTo>
                  <a:pt x="32" y="14"/>
                </a:lnTo>
                <a:lnTo>
                  <a:pt x="35" y="30"/>
                </a:lnTo>
                <a:lnTo>
                  <a:pt x="35" y="35"/>
                </a:lnTo>
                <a:lnTo>
                  <a:pt x="35" y="40"/>
                </a:lnTo>
                <a:lnTo>
                  <a:pt x="34" y="46"/>
                </a:lnTo>
                <a:lnTo>
                  <a:pt x="33" y="48"/>
                </a:lnTo>
                <a:lnTo>
                  <a:pt x="33" y="51"/>
                </a:lnTo>
                <a:lnTo>
                  <a:pt x="32" y="54"/>
                </a:lnTo>
                <a:lnTo>
                  <a:pt x="32" y="56"/>
                </a:lnTo>
                <a:lnTo>
                  <a:pt x="29" y="58"/>
                </a:lnTo>
                <a:lnTo>
                  <a:pt x="28" y="60"/>
                </a:lnTo>
                <a:lnTo>
                  <a:pt x="25" y="61"/>
                </a:lnTo>
                <a:lnTo>
                  <a:pt x="29" y="49"/>
                </a:lnTo>
                <a:lnTo>
                  <a:pt x="31" y="37"/>
                </a:lnTo>
                <a:lnTo>
                  <a:pt x="29" y="31"/>
                </a:lnTo>
                <a:lnTo>
                  <a:pt x="28" y="26"/>
                </a:lnTo>
                <a:lnTo>
                  <a:pt x="28" y="20"/>
                </a:lnTo>
                <a:lnTo>
                  <a:pt x="27" y="15"/>
                </a:lnTo>
                <a:lnTo>
                  <a:pt x="25" y="12"/>
                </a:lnTo>
                <a:lnTo>
                  <a:pt x="24" y="9"/>
                </a:lnTo>
                <a:lnTo>
                  <a:pt x="23" y="5"/>
                </a:lnTo>
                <a:lnTo>
                  <a:pt x="19" y="9"/>
                </a:lnTo>
                <a:lnTo>
                  <a:pt x="15" y="13"/>
                </a:lnTo>
                <a:lnTo>
                  <a:pt x="12" y="19"/>
                </a:lnTo>
                <a:lnTo>
                  <a:pt x="9" y="23"/>
                </a:lnTo>
                <a:lnTo>
                  <a:pt x="5" y="34"/>
                </a:lnTo>
                <a:lnTo>
                  <a:pt x="3" y="45"/>
                </a:lnTo>
                <a:lnTo>
                  <a:pt x="4" y="49"/>
                </a:lnTo>
                <a:lnTo>
                  <a:pt x="5" y="54"/>
                </a:lnTo>
                <a:lnTo>
                  <a:pt x="1" y="55"/>
                </a:lnTo>
                <a:lnTo>
                  <a:pt x="0" y="43"/>
                </a:lnTo>
                <a:lnTo>
                  <a:pt x="1" y="32"/>
                </a:lnTo>
                <a:lnTo>
                  <a:pt x="7" y="22"/>
                </a:lnTo>
                <a:lnTo>
                  <a:pt x="13" y="12"/>
                </a:lnTo>
                <a:lnTo>
                  <a:pt x="21" y="3"/>
                </a:lnTo>
                <a:lnTo>
                  <a:pt x="24" y="0"/>
                </a:lnTo>
                <a:close/>
              </a:path>
            </a:pathLst>
          </a:custGeom>
          <a:grpFill/>
          <a:ln w="0">
            <a:noFill/>
            <a:prstDash val="solid"/>
            <a:round/>
            <a:headEnd/>
            <a:tailEnd/>
          </a:ln>
        </xdr:spPr>
      </xdr:sp>
      <xdr:sp macro="" textlink="">
        <xdr:nvSpPr>
          <xdr:cNvPr id="216" name="Freeform 94">
            <a:extLst>
              <a:ext uri="{FF2B5EF4-FFF2-40B4-BE49-F238E27FC236}">
                <a16:creationId xmlns:a16="http://schemas.microsoft.com/office/drawing/2014/main" id="{00000000-0008-0000-0000-0000D8000000}"/>
              </a:ext>
            </a:extLst>
          </xdr:cNvPr>
          <xdr:cNvSpPr>
            <a:spLocks/>
          </xdr:cNvSpPr>
        </xdr:nvSpPr>
        <xdr:spPr bwMode="auto">
          <a:xfrm>
            <a:off x="688" y="302"/>
            <a:ext cx="7" cy="5"/>
          </a:xfrm>
          <a:custGeom>
            <a:avLst/>
            <a:gdLst>
              <a:gd name="T0" fmla="*/ 37 w 46"/>
              <a:gd name="T1" fmla="*/ 0 h 44"/>
              <a:gd name="T2" fmla="*/ 38 w 46"/>
              <a:gd name="T3" fmla="*/ 1 h 44"/>
              <a:gd name="T4" fmla="*/ 39 w 46"/>
              <a:gd name="T5" fmla="*/ 2 h 44"/>
              <a:gd name="T6" fmla="*/ 41 w 46"/>
              <a:gd name="T7" fmla="*/ 4 h 44"/>
              <a:gd name="T8" fmla="*/ 42 w 46"/>
              <a:gd name="T9" fmla="*/ 7 h 44"/>
              <a:gd name="T10" fmla="*/ 43 w 46"/>
              <a:gd name="T11" fmla="*/ 10 h 44"/>
              <a:gd name="T12" fmla="*/ 43 w 46"/>
              <a:gd name="T13" fmla="*/ 11 h 44"/>
              <a:gd name="T14" fmla="*/ 46 w 46"/>
              <a:gd name="T15" fmla="*/ 17 h 44"/>
              <a:gd name="T16" fmla="*/ 46 w 46"/>
              <a:gd name="T17" fmla="*/ 23 h 44"/>
              <a:gd name="T18" fmla="*/ 44 w 46"/>
              <a:gd name="T19" fmla="*/ 29 h 44"/>
              <a:gd name="T20" fmla="*/ 40 w 46"/>
              <a:gd name="T21" fmla="*/ 33 h 44"/>
              <a:gd name="T22" fmla="*/ 41 w 46"/>
              <a:gd name="T23" fmla="*/ 29 h 44"/>
              <a:gd name="T24" fmla="*/ 41 w 46"/>
              <a:gd name="T25" fmla="*/ 21 h 44"/>
              <a:gd name="T26" fmla="*/ 39 w 46"/>
              <a:gd name="T27" fmla="*/ 13 h 44"/>
              <a:gd name="T28" fmla="*/ 37 w 46"/>
              <a:gd name="T29" fmla="*/ 7 h 44"/>
              <a:gd name="T30" fmla="*/ 36 w 46"/>
              <a:gd name="T31" fmla="*/ 5 h 44"/>
              <a:gd name="T32" fmla="*/ 20 w 46"/>
              <a:gd name="T33" fmla="*/ 17 h 44"/>
              <a:gd name="T34" fmla="*/ 9 w 46"/>
              <a:gd name="T35" fmla="*/ 27 h 44"/>
              <a:gd name="T36" fmla="*/ 4 w 46"/>
              <a:gd name="T37" fmla="*/ 36 h 44"/>
              <a:gd name="T38" fmla="*/ 4 w 46"/>
              <a:gd name="T39" fmla="*/ 37 h 44"/>
              <a:gd name="T40" fmla="*/ 4 w 46"/>
              <a:gd name="T41" fmla="*/ 38 h 44"/>
              <a:gd name="T42" fmla="*/ 4 w 46"/>
              <a:gd name="T43" fmla="*/ 40 h 44"/>
              <a:gd name="T44" fmla="*/ 3 w 46"/>
              <a:gd name="T45" fmla="*/ 41 h 44"/>
              <a:gd name="T46" fmla="*/ 3 w 46"/>
              <a:gd name="T47" fmla="*/ 42 h 44"/>
              <a:gd name="T48" fmla="*/ 3 w 46"/>
              <a:gd name="T49" fmla="*/ 44 h 44"/>
              <a:gd name="T50" fmla="*/ 1 w 46"/>
              <a:gd name="T51" fmla="*/ 42 h 44"/>
              <a:gd name="T52" fmla="*/ 0 w 46"/>
              <a:gd name="T53" fmla="*/ 40 h 44"/>
              <a:gd name="T54" fmla="*/ 0 w 46"/>
              <a:gd name="T55" fmla="*/ 38 h 44"/>
              <a:gd name="T56" fmla="*/ 1 w 46"/>
              <a:gd name="T57" fmla="*/ 35 h 44"/>
              <a:gd name="T58" fmla="*/ 3 w 46"/>
              <a:gd name="T59" fmla="*/ 32 h 44"/>
              <a:gd name="T60" fmla="*/ 4 w 46"/>
              <a:gd name="T61" fmla="*/ 30 h 44"/>
              <a:gd name="T62" fmla="*/ 5 w 46"/>
              <a:gd name="T63" fmla="*/ 28 h 44"/>
              <a:gd name="T64" fmla="*/ 13 w 46"/>
              <a:gd name="T65" fmla="*/ 18 h 44"/>
              <a:gd name="T66" fmla="*/ 24 w 46"/>
              <a:gd name="T67" fmla="*/ 9 h 44"/>
              <a:gd name="T68" fmla="*/ 35 w 46"/>
              <a:gd name="T69" fmla="*/ 2 h 44"/>
              <a:gd name="T70" fmla="*/ 37 w 46"/>
              <a:gd name="T71"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6" h="44">
                <a:moveTo>
                  <a:pt x="37" y="0"/>
                </a:moveTo>
                <a:lnTo>
                  <a:pt x="38" y="1"/>
                </a:lnTo>
                <a:lnTo>
                  <a:pt x="39" y="2"/>
                </a:lnTo>
                <a:lnTo>
                  <a:pt x="41" y="4"/>
                </a:lnTo>
                <a:lnTo>
                  <a:pt x="42" y="7"/>
                </a:lnTo>
                <a:lnTo>
                  <a:pt x="43" y="10"/>
                </a:lnTo>
                <a:lnTo>
                  <a:pt x="43" y="11"/>
                </a:lnTo>
                <a:lnTo>
                  <a:pt x="46" y="17"/>
                </a:lnTo>
                <a:lnTo>
                  <a:pt x="46" y="23"/>
                </a:lnTo>
                <a:lnTo>
                  <a:pt x="44" y="29"/>
                </a:lnTo>
                <a:lnTo>
                  <a:pt x="40" y="33"/>
                </a:lnTo>
                <a:lnTo>
                  <a:pt x="41" y="29"/>
                </a:lnTo>
                <a:lnTo>
                  <a:pt x="41" y="21"/>
                </a:lnTo>
                <a:lnTo>
                  <a:pt x="39" y="13"/>
                </a:lnTo>
                <a:lnTo>
                  <a:pt x="37" y="7"/>
                </a:lnTo>
                <a:lnTo>
                  <a:pt x="36" y="5"/>
                </a:lnTo>
                <a:lnTo>
                  <a:pt x="20" y="17"/>
                </a:lnTo>
                <a:lnTo>
                  <a:pt x="9" y="27"/>
                </a:lnTo>
                <a:lnTo>
                  <a:pt x="4" y="36"/>
                </a:lnTo>
                <a:lnTo>
                  <a:pt x="4" y="37"/>
                </a:lnTo>
                <a:lnTo>
                  <a:pt x="4" y="38"/>
                </a:lnTo>
                <a:lnTo>
                  <a:pt x="4" y="40"/>
                </a:lnTo>
                <a:lnTo>
                  <a:pt x="3" y="41"/>
                </a:lnTo>
                <a:lnTo>
                  <a:pt x="3" y="42"/>
                </a:lnTo>
                <a:lnTo>
                  <a:pt x="3" y="44"/>
                </a:lnTo>
                <a:lnTo>
                  <a:pt x="1" y="42"/>
                </a:lnTo>
                <a:lnTo>
                  <a:pt x="0" y="40"/>
                </a:lnTo>
                <a:lnTo>
                  <a:pt x="0" y="38"/>
                </a:lnTo>
                <a:lnTo>
                  <a:pt x="1" y="35"/>
                </a:lnTo>
                <a:lnTo>
                  <a:pt x="3" y="32"/>
                </a:lnTo>
                <a:lnTo>
                  <a:pt x="4" y="30"/>
                </a:lnTo>
                <a:lnTo>
                  <a:pt x="5" y="28"/>
                </a:lnTo>
                <a:lnTo>
                  <a:pt x="13" y="18"/>
                </a:lnTo>
                <a:lnTo>
                  <a:pt x="24" y="9"/>
                </a:lnTo>
                <a:lnTo>
                  <a:pt x="35" y="2"/>
                </a:lnTo>
                <a:lnTo>
                  <a:pt x="37" y="0"/>
                </a:lnTo>
                <a:close/>
              </a:path>
            </a:pathLst>
          </a:custGeom>
          <a:grpFill/>
          <a:ln w="0">
            <a:noFill/>
            <a:prstDash val="solid"/>
            <a:round/>
            <a:headEnd/>
            <a:tailEnd/>
          </a:ln>
        </xdr:spPr>
      </xdr:sp>
      <xdr:sp macro="" textlink="">
        <xdr:nvSpPr>
          <xdr:cNvPr id="217" name="Freeform 95">
            <a:extLst>
              <a:ext uri="{FF2B5EF4-FFF2-40B4-BE49-F238E27FC236}">
                <a16:creationId xmlns:a16="http://schemas.microsoft.com/office/drawing/2014/main" id="{00000000-0008-0000-0000-0000D9000000}"/>
              </a:ext>
            </a:extLst>
          </xdr:cNvPr>
          <xdr:cNvSpPr>
            <a:spLocks/>
          </xdr:cNvSpPr>
        </xdr:nvSpPr>
        <xdr:spPr bwMode="auto">
          <a:xfrm>
            <a:off x="686" y="299"/>
            <a:ext cx="5" cy="7"/>
          </a:xfrm>
          <a:custGeom>
            <a:avLst/>
            <a:gdLst>
              <a:gd name="T0" fmla="*/ 11 w 35"/>
              <a:gd name="T1" fmla="*/ 0 h 53"/>
              <a:gd name="T2" fmla="*/ 12 w 35"/>
              <a:gd name="T3" fmla="*/ 1 h 53"/>
              <a:gd name="T4" fmla="*/ 22 w 35"/>
              <a:gd name="T5" fmla="*/ 9 h 53"/>
              <a:gd name="T6" fmla="*/ 31 w 35"/>
              <a:gd name="T7" fmla="*/ 19 h 53"/>
              <a:gd name="T8" fmla="*/ 33 w 35"/>
              <a:gd name="T9" fmla="*/ 25 h 53"/>
              <a:gd name="T10" fmla="*/ 35 w 35"/>
              <a:gd name="T11" fmla="*/ 31 h 53"/>
              <a:gd name="T12" fmla="*/ 35 w 35"/>
              <a:gd name="T13" fmla="*/ 33 h 53"/>
              <a:gd name="T14" fmla="*/ 35 w 35"/>
              <a:gd name="T15" fmla="*/ 35 h 53"/>
              <a:gd name="T16" fmla="*/ 34 w 35"/>
              <a:gd name="T17" fmla="*/ 35 h 53"/>
              <a:gd name="T18" fmla="*/ 33 w 35"/>
              <a:gd name="T19" fmla="*/ 36 h 53"/>
              <a:gd name="T20" fmla="*/ 32 w 35"/>
              <a:gd name="T21" fmla="*/ 36 h 53"/>
              <a:gd name="T22" fmla="*/ 30 w 35"/>
              <a:gd name="T23" fmla="*/ 38 h 53"/>
              <a:gd name="T24" fmla="*/ 27 w 35"/>
              <a:gd name="T25" fmla="*/ 30 h 53"/>
              <a:gd name="T26" fmla="*/ 23 w 35"/>
              <a:gd name="T27" fmla="*/ 22 h 53"/>
              <a:gd name="T28" fmla="*/ 18 w 35"/>
              <a:gd name="T29" fmla="*/ 15 h 53"/>
              <a:gd name="T30" fmla="*/ 17 w 35"/>
              <a:gd name="T31" fmla="*/ 14 h 53"/>
              <a:gd name="T32" fmla="*/ 16 w 35"/>
              <a:gd name="T33" fmla="*/ 12 h 53"/>
              <a:gd name="T34" fmla="*/ 13 w 35"/>
              <a:gd name="T35" fmla="*/ 10 h 53"/>
              <a:gd name="T36" fmla="*/ 12 w 35"/>
              <a:gd name="T37" fmla="*/ 9 h 53"/>
              <a:gd name="T38" fmla="*/ 10 w 35"/>
              <a:gd name="T39" fmla="*/ 8 h 53"/>
              <a:gd name="T40" fmla="*/ 8 w 35"/>
              <a:gd name="T41" fmla="*/ 9 h 53"/>
              <a:gd name="T42" fmla="*/ 7 w 35"/>
              <a:gd name="T43" fmla="*/ 10 h 53"/>
              <a:gd name="T44" fmla="*/ 6 w 35"/>
              <a:gd name="T45" fmla="*/ 13 h 53"/>
              <a:gd name="T46" fmla="*/ 6 w 35"/>
              <a:gd name="T47" fmla="*/ 16 h 53"/>
              <a:gd name="T48" fmla="*/ 5 w 35"/>
              <a:gd name="T49" fmla="*/ 18 h 53"/>
              <a:gd name="T50" fmla="*/ 4 w 35"/>
              <a:gd name="T51" fmla="*/ 25 h 53"/>
              <a:gd name="T52" fmla="*/ 4 w 35"/>
              <a:gd name="T53" fmla="*/ 32 h 53"/>
              <a:gd name="T54" fmla="*/ 4 w 35"/>
              <a:gd name="T55" fmla="*/ 39 h 53"/>
              <a:gd name="T56" fmla="*/ 7 w 35"/>
              <a:gd name="T57" fmla="*/ 45 h 53"/>
              <a:gd name="T58" fmla="*/ 7 w 35"/>
              <a:gd name="T59" fmla="*/ 47 h 53"/>
              <a:gd name="T60" fmla="*/ 8 w 35"/>
              <a:gd name="T61" fmla="*/ 48 h 53"/>
              <a:gd name="T62" fmla="*/ 9 w 35"/>
              <a:gd name="T63" fmla="*/ 50 h 53"/>
              <a:gd name="T64" fmla="*/ 9 w 35"/>
              <a:gd name="T65" fmla="*/ 51 h 53"/>
              <a:gd name="T66" fmla="*/ 8 w 35"/>
              <a:gd name="T67" fmla="*/ 51 h 53"/>
              <a:gd name="T68" fmla="*/ 7 w 35"/>
              <a:gd name="T69" fmla="*/ 52 h 53"/>
              <a:gd name="T70" fmla="*/ 6 w 35"/>
              <a:gd name="T71" fmla="*/ 53 h 53"/>
              <a:gd name="T72" fmla="*/ 5 w 35"/>
              <a:gd name="T73" fmla="*/ 53 h 53"/>
              <a:gd name="T74" fmla="*/ 4 w 35"/>
              <a:gd name="T75" fmla="*/ 45 h 53"/>
              <a:gd name="T76" fmla="*/ 2 w 35"/>
              <a:gd name="T77" fmla="*/ 38 h 53"/>
              <a:gd name="T78" fmla="*/ 0 w 35"/>
              <a:gd name="T79" fmla="*/ 28 h 53"/>
              <a:gd name="T80" fmla="*/ 4 w 35"/>
              <a:gd name="T81" fmla="*/ 15 h 53"/>
              <a:gd name="T82" fmla="*/ 10 w 35"/>
              <a:gd name="T83" fmla="*/ 1 h 53"/>
              <a:gd name="T84" fmla="*/ 11 w 35"/>
              <a:gd name="T8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5" h="53">
                <a:moveTo>
                  <a:pt x="11" y="0"/>
                </a:moveTo>
                <a:lnTo>
                  <a:pt x="12" y="1"/>
                </a:lnTo>
                <a:lnTo>
                  <a:pt x="22" y="9"/>
                </a:lnTo>
                <a:lnTo>
                  <a:pt x="31" y="19"/>
                </a:lnTo>
                <a:lnTo>
                  <a:pt x="33" y="25"/>
                </a:lnTo>
                <a:lnTo>
                  <a:pt x="35" y="31"/>
                </a:lnTo>
                <a:lnTo>
                  <a:pt x="35" y="33"/>
                </a:lnTo>
                <a:lnTo>
                  <a:pt x="35" y="35"/>
                </a:lnTo>
                <a:lnTo>
                  <a:pt x="34" y="35"/>
                </a:lnTo>
                <a:lnTo>
                  <a:pt x="33" y="36"/>
                </a:lnTo>
                <a:lnTo>
                  <a:pt x="32" y="36"/>
                </a:lnTo>
                <a:lnTo>
                  <a:pt x="30" y="38"/>
                </a:lnTo>
                <a:lnTo>
                  <a:pt x="27" y="30"/>
                </a:lnTo>
                <a:lnTo>
                  <a:pt x="23" y="22"/>
                </a:lnTo>
                <a:lnTo>
                  <a:pt x="18" y="15"/>
                </a:lnTo>
                <a:lnTo>
                  <a:pt x="17" y="14"/>
                </a:lnTo>
                <a:lnTo>
                  <a:pt x="16" y="12"/>
                </a:lnTo>
                <a:lnTo>
                  <a:pt x="13" y="10"/>
                </a:lnTo>
                <a:lnTo>
                  <a:pt x="12" y="9"/>
                </a:lnTo>
                <a:lnTo>
                  <a:pt x="10" y="8"/>
                </a:lnTo>
                <a:lnTo>
                  <a:pt x="8" y="9"/>
                </a:lnTo>
                <a:lnTo>
                  <a:pt x="7" y="10"/>
                </a:lnTo>
                <a:lnTo>
                  <a:pt x="6" y="13"/>
                </a:lnTo>
                <a:lnTo>
                  <a:pt x="6" y="16"/>
                </a:lnTo>
                <a:lnTo>
                  <a:pt x="5" y="18"/>
                </a:lnTo>
                <a:lnTo>
                  <a:pt x="4" y="25"/>
                </a:lnTo>
                <a:lnTo>
                  <a:pt x="4" y="32"/>
                </a:lnTo>
                <a:lnTo>
                  <a:pt x="4" y="39"/>
                </a:lnTo>
                <a:lnTo>
                  <a:pt x="7" y="45"/>
                </a:lnTo>
                <a:lnTo>
                  <a:pt x="7" y="47"/>
                </a:lnTo>
                <a:lnTo>
                  <a:pt x="8" y="48"/>
                </a:lnTo>
                <a:lnTo>
                  <a:pt x="9" y="50"/>
                </a:lnTo>
                <a:lnTo>
                  <a:pt x="9" y="51"/>
                </a:lnTo>
                <a:lnTo>
                  <a:pt x="8" y="51"/>
                </a:lnTo>
                <a:lnTo>
                  <a:pt x="7" y="52"/>
                </a:lnTo>
                <a:lnTo>
                  <a:pt x="6" y="53"/>
                </a:lnTo>
                <a:lnTo>
                  <a:pt x="5" y="53"/>
                </a:lnTo>
                <a:lnTo>
                  <a:pt x="4" y="45"/>
                </a:lnTo>
                <a:lnTo>
                  <a:pt x="2" y="38"/>
                </a:lnTo>
                <a:lnTo>
                  <a:pt x="0" y="28"/>
                </a:lnTo>
                <a:lnTo>
                  <a:pt x="4" y="15"/>
                </a:lnTo>
                <a:lnTo>
                  <a:pt x="10" y="1"/>
                </a:lnTo>
                <a:lnTo>
                  <a:pt x="11" y="0"/>
                </a:lnTo>
                <a:close/>
              </a:path>
            </a:pathLst>
          </a:custGeom>
          <a:grpFill/>
          <a:ln w="0">
            <a:noFill/>
            <a:prstDash val="solid"/>
            <a:round/>
            <a:headEnd/>
            <a:tailEnd/>
          </a:ln>
        </xdr:spPr>
      </xdr:sp>
      <xdr:sp macro="" textlink="">
        <xdr:nvSpPr>
          <xdr:cNvPr id="218" name="Freeform 96">
            <a:extLst>
              <a:ext uri="{FF2B5EF4-FFF2-40B4-BE49-F238E27FC236}">
                <a16:creationId xmlns:a16="http://schemas.microsoft.com/office/drawing/2014/main" id="{00000000-0008-0000-0000-0000DA000000}"/>
              </a:ext>
            </a:extLst>
          </xdr:cNvPr>
          <xdr:cNvSpPr>
            <a:spLocks/>
          </xdr:cNvSpPr>
        </xdr:nvSpPr>
        <xdr:spPr bwMode="auto">
          <a:xfrm>
            <a:off x="681" y="300"/>
            <a:ext cx="6" cy="7"/>
          </a:xfrm>
          <a:custGeom>
            <a:avLst/>
            <a:gdLst>
              <a:gd name="T0" fmla="*/ 3 w 38"/>
              <a:gd name="T1" fmla="*/ 0 h 56"/>
              <a:gd name="T2" fmla="*/ 5 w 38"/>
              <a:gd name="T3" fmla="*/ 1 h 56"/>
              <a:gd name="T4" fmla="*/ 12 w 38"/>
              <a:gd name="T5" fmla="*/ 3 h 56"/>
              <a:gd name="T6" fmla="*/ 17 w 38"/>
              <a:gd name="T7" fmla="*/ 7 h 56"/>
              <a:gd name="T8" fmla="*/ 23 w 38"/>
              <a:gd name="T9" fmla="*/ 10 h 56"/>
              <a:gd name="T10" fmla="*/ 25 w 38"/>
              <a:gd name="T11" fmla="*/ 12 h 56"/>
              <a:gd name="T12" fmla="*/ 28 w 38"/>
              <a:gd name="T13" fmla="*/ 15 h 56"/>
              <a:gd name="T14" fmla="*/ 31 w 38"/>
              <a:gd name="T15" fmla="*/ 18 h 56"/>
              <a:gd name="T16" fmla="*/ 33 w 38"/>
              <a:gd name="T17" fmla="*/ 20 h 56"/>
              <a:gd name="T18" fmla="*/ 36 w 38"/>
              <a:gd name="T19" fmla="*/ 24 h 56"/>
              <a:gd name="T20" fmla="*/ 37 w 38"/>
              <a:gd name="T21" fmla="*/ 27 h 56"/>
              <a:gd name="T22" fmla="*/ 38 w 38"/>
              <a:gd name="T23" fmla="*/ 37 h 56"/>
              <a:gd name="T24" fmla="*/ 29 w 38"/>
              <a:gd name="T25" fmla="*/ 25 h 56"/>
              <a:gd name="T26" fmla="*/ 19 w 38"/>
              <a:gd name="T27" fmla="*/ 15 h 56"/>
              <a:gd name="T28" fmla="*/ 9 w 38"/>
              <a:gd name="T29" fmla="*/ 8 h 56"/>
              <a:gd name="T30" fmla="*/ 6 w 38"/>
              <a:gd name="T31" fmla="*/ 10 h 56"/>
              <a:gd name="T32" fmla="*/ 5 w 38"/>
              <a:gd name="T33" fmla="*/ 12 h 56"/>
              <a:gd name="T34" fmla="*/ 4 w 38"/>
              <a:gd name="T35" fmla="*/ 16 h 56"/>
              <a:gd name="T36" fmla="*/ 3 w 38"/>
              <a:gd name="T37" fmla="*/ 20 h 56"/>
              <a:gd name="T38" fmla="*/ 3 w 38"/>
              <a:gd name="T39" fmla="*/ 25 h 56"/>
              <a:gd name="T40" fmla="*/ 3 w 38"/>
              <a:gd name="T41" fmla="*/ 29 h 56"/>
              <a:gd name="T42" fmla="*/ 4 w 38"/>
              <a:gd name="T43" fmla="*/ 34 h 56"/>
              <a:gd name="T44" fmla="*/ 5 w 38"/>
              <a:gd name="T45" fmla="*/ 42 h 56"/>
              <a:gd name="T46" fmla="*/ 8 w 38"/>
              <a:gd name="T47" fmla="*/ 50 h 56"/>
              <a:gd name="T48" fmla="*/ 11 w 38"/>
              <a:gd name="T49" fmla="*/ 56 h 56"/>
              <a:gd name="T50" fmla="*/ 4 w 38"/>
              <a:gd name="T51" fmla="*/ 52 h 56"/>
              <a:gd name="T52" fmla="*/ 3 w 38"/>
              <a:gd name="T53" fmla="*/ 48 h 56"/>
              <a:gd name="T54" fmla="*/ 2 w 38"/>
              <a:gd name="T55" fmla="*/ 44 h 56"/>
              <a:gd name="T56" fmla="*/ 1 w 38"/>
              <a:gd name="T57" fmla="*/ 39 h 56"/>
              <a:gd name="T58" fmla="*/ 1 w 38"/>
              <a:gd name="T59" fmla="*/ 35 h 56"/>
              <a:gd name="T60" fmla="*/ 1 w 38"/>
              <a:gd name="T61" fmla="*/ 29 h 56"/>
              <a:gd name="T62" fmla="*/ 0 w 38"/>
              <a:gd name="T63" fmla="*/ 21 h 56"/>
              <a:gd name="T64" fmla="*/ 1 w 38"/>
              <a:gd name="T65" fmla="*/ 13 h 56"/>
              <a:gd name="T66" fmla="*/ 2 w 38"/>
              <a:gd name="T67" fmla="*/ 9 h 56"/>
              <a:gd name="T68" fmla="*/ 3 w 38"/>
              <a:gd name="T69" fmla="*/ 4 h 56"/>
              <a:gd name="T70" fmla="*/ 3 w 38"/>
              <a:gd name="T71"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8" h="56">
                <a:moveTo>
                  <a:pt x="3" y="0"/>
                </a:moveTo>
                <a:lnTo>
                  <a:pt x="5" y="1"/>
                </a:lnTo>
                <a:lnTo>
                  <a:pt x="12" y="3"/>
                </a:lnTo>
                <a:lnTo>
                  <a:pt x="17" y="7"/>
                </a:lnTo>
                <a:lnTo>
                  <a:pt x="23" y="10"/>
                </a:lnTo>
                <a:lnTo>
                  <a:pt x="25" y="12"/>
                </a:lnTo>
                <a:lnTo>
                  <a:pt x="28" y="15"/>
                </a:lnTo>
                <a:lnTo>
                  <a:pt x="31" y="18"/>
                </a:lnTo>
                <a:lnTo>
                  <a:pt x="33" y="20"/>
                </a:lnTo>
                <a:lnTo>
                  <a:pt x="36" y="24"/>
                </a:lnTo>
                <a:lnTo>
                  <a:pt x="37" y="27"/>
                </a:lnTo>
                <a:lnTo>
                  <a:pt x="38" y="37"/>
                </a:lnTo>
                <a:lnTo>
                  <a:pt x="29" y="25"/>
                </a:lnTo>
                <a:lnTo>
                  <a:pt x="19" y="15"/>
                </a:lnTo>
                <a:lnTo>
                  <a:pt x="9" y="8"/>
                </a:lnTo>
                <a:lnTo>
                  <a:pt x="6" y="10"/>
                </a:lnTo>
                <a:lnTo>
                  <a:pt x="5" y="12"/>
                </a:lnTo>
                <a:lnTo>
                  <a:pt x="4" y="16"/>
                </a:lnTo>
                <a:lnTo>
                  <a:pt x="3" y="20"/>
                </a:lnTo>
                <a:lnTo>
                  <a:pt x="3" y="25"/>
                </a:lnTo>
                <a:lnTo>
                  <a:pt x="3" y="29"/>
                </a:lnTo>
                <a:lnTo>
                  <a:pt x="4" y="34"/>
                </a:lnTo>
                <a:lnTo>
                  <a:pt x="5" y="42"/>
                </a:lnTo>
                <a:lnTo>
                  <a:pt x="8" y="50"/>
                </a:lnTo>
                <a:lnTo>
                  <a:pt x="11" y="56"/>
                </a:lnTo>
                <a:lnTo>
                  <a:pt x="4" y="52"/>
                </a:lnTo>
                <a:lnTo>
                  <a:pt x="3" y="48"/>
                </a:lnTo>
                <a:lnTo>
                  <a:pt x="2" y="44"/>
                </a:lnTo>
                <a:lnTo>
                  <a:pt x="1" y="39"/>
                </a:lnTo>
                <a:lnTo>
                  <a:pt x="1" y="35"/>
                </a:lnTo>
                <a:lnTo>
                  <a:pt x="1" y="29"/>
                </a:lnTo>
                <a:lnTo>
                  <a:pt x="0" y="21"/>
                </a:lnTo>
                <a:lnTo>
                  <a:pt x="1" y="13"/>
                </a:lnTo>
                <a:lnTo>
                  <a:pt x="2" y="9"/>
                </a:lnTo>
                <a:lnTo>
                  <a:pt x="3" y="4"/>
                </a:lnTo>
                <a:lnTo>
                  <a:pt x="3" y="0"/>
                </a:lnTo>
                <a:close/>
              </a:path>
            </a:pathLst>
          </a:custGeom>
          <a:grpFill/>
          <a:ln w="0">
            <a:noFill/>
            <a:prstDash val="solid"/>
            <a:round/>
            <a:headEnd/>
            <a:tailEnd/>
          </a:ln>
        </xdr:spPr>
      </xdr:sp>
      <xdr:sp macro="" textlink="">
        <xdr:nvSpPr>
          <xdr:cNvPr id="219" name="Freeform 97">
            <a:extLst>
              <a:ext uri="{FF2B5EF4-FFF2-40B4-BE49-F238E27FC236}">
                <a16:creationId xmlns:a16="http://schemas.microsoft.com/office/drawing/2014/main" id="{00000000-0008-0000-0000-0000DB000000}"/>
              </a:ext>
            </a:extLst>
          </xdr:cNvPr>
          <xdr:cNvSpPr>
            <a:spLocks/>
          </xdr:cNvSpPr>
        </xdr:nvSpPr>
        <xdr:spPr bwMode="auto">
          <a:xfrm>
            <a:off x="678" y="304"/>
            <a:ext cx="6" cy="9"/>
          </a:xfrm>
          <a:custGeom>
            <a:avLst/>
            <a:gdLst>
              <a:gd name="T0" fmla="*/ 9 w 46"/>
              <a:gd name="T1" fmla="*/ 0 h 70"/>
              <a:gd name="T2" fmla="*/ 14 w 46"/>
              <a:gd name="T3" fmla="*/ 4 h 70"/>
              <a:gd name="T4" fmla="*/ 20 w 46"/>
              <a:gd name="T5" fmla="*/ 10 h 70"/>
              <a:gd name="T6" fmla="*/ 25 w 46"/>
              <a:gd name="T7" fmla="*/ 15 h 70"/>
              <a:gd name="T8" fmla="*/ 29 w 46"/>
              <a:gd name="T9" fmla="*/ 17 h 70"/>
              <a:gd name="T10" fmla="*/ 33 w 46"/>
              <a:gd name="T11" fmla="*/ 19 h 70"/>
              <a:gd name="T12" fmla="*/ 34 w 46"/>
              <a:gd name="T13" fmla="*/ 20 h 70"/>
              <a:gd name="T14" fmla="*/ 42 w 46"/>
              <a:gd name="T15" fmla="*/ 33 h 70"/>
              <a:gd name="T16" fmla="*/ 46 w 46"/>
              <a:gd name="T17" fmla="*/ 47 h 70"/>
              <a:gd name="T18" fmla="*/ 43 w 46"/>
              <a:gd name="T19" fmla="*/ 47 h 70"/>
              <a:gd name="T20" fmla="*/ 42 w 46"/>
              <a:gd name="T21" fmla="*/ 46 h 70"/>
              <a:gd name="T22" fmla="*/ 40 w 46"/>
              <a:gd name="T23" fmla="*/ 34 h 70"/>
              <a:gd name="T24" fmla="*/ 32 w 46"/>
              <a:gd name="T25" fmla="*/ 22 h 70"/>
              <a:gd name="T26" fmla="*/ 30 w 46"/>
              <a:gd name="T27" fmla="*/ 21 h 70"/>
              <a:gd name="T28" fmla="*/ 29 w 46"/>
              <a:gd name="T29" fmla="*/ 20 h 70"/>
              <a:gd name="T30" fmla="*/ 26 w 46"/>
              <a:gd name="T31" fmla="*/ 18 h 70"/>
              <a:gd name="T32" fmla="*/ 24 w 46"/>
              <a:gd name="T33" fmla="*/ 17 h 70"/>
              <a:gd name="T34" fmla="*/ 19 w 46"/>
              <a:gd name="T35" fmla="*/ 12 h 70"/>
              <a:gd name="T36" fmla="*/ 14 w 46"/>
              <a:gd name="T37" fmla="*/ 9 h 70"/>
              <a:gd name="T38" fmla="*/ 11 w 46"/>
              <a:gd name="T39" fmla="*/ 7 h 70"/>
              <a:gd name="T40" fmla="*/ 9 w 46"/>
              <a:gd name="T41" fmla="*/ 12 h 70"/>
              <a:gd name="T42" fmla="*/ 7 w 46"/>
              <a:gd name="T43" fmla="*/ 18 h 70"/>
              <a:gd name="T44" fmla="*/ 5 w 46"/>
              <a:gd name="T45" fmla="*/ 22 h 70"/>
              <a:gd name="T46" fmla="*/ 4 w 46"/>
              <a:gd name="T47" fmla="*/ 27 h 70"/>
              <a:gd name="T48" fmla="*/ 4 w 46"/>
              <a:gd name="T49" fmla="*/ 32 h 70"/>
              <a:gd name="T50" fmla="*/ 4 w 46"/>
              <a:gd name="T51" fmla="*/ 32 h 70"/>
              <a:gd name="T52" fmla="*/ 5 w 46"/>
              <a:gd name="T53" fmla="*/ 41 h 70"/>
              <a:gd name="T54" fmla="*/ 9 w 46"/>
              <a:gd name="T55" fmla="*/ 50 h 70"/>
              <a:gd name="T56" fmla="*/ 14 w 46"/>
              <a:gd name="T57" fmla="*/ 58 h 70"/>
              <a:gd name="T58" fmla="*/ 19 w 46"/>
              <a:gd name="T59" fmla="*/ 63 h 70"/>
              <a:gd name="T60" fmla="*/ 20 w 46"/>
              <a:gd name="T61" fmla="*/ 70 h 70"/>
              <a:gd name="T62" fmla="*/ 14 w 46"/>
              <a:gd name="T63" fmla="*/ 63 h 70"/>
              <a:gd name="T64" fmla="*/ 8 w 46"/>
              <a:gd name="T65" fmla="*/ 53 h 70"/>
              <a:gd name="T66" fmla="*/ 3 w 46"/>
              <a:gd name="T67" fmla="*/ 42 h 70"/>
              <a:gd name="T68" fmla="*/ 0 w 46"/>
              <a:gd name="T69" fmla="*/ 32 h 70"/>
              <a:gd name="T70" fmla="*/ 0 w 46"/>
              <a:gd name="T71" fmla="*/ 32 h 70"/>
              <a:gd name="T72" fmla="*/ 1 w 46"/>
              <a:gd name="T73" fmla="*/ 26 h 70"/>
              <a:gd name="T74" fmla="*/ 3 w 46"/>
              <a:gd name="T75" fmla="*/ 21 h 70"/>
              <a:gd name="T76" fmla="*/ 5 w 46"/>
              <a:gd name="T77" fmla="*/ 17 h 70"/>
              <a:gd name="T78" fmla="*/ 6 w 46"/>
              <a:gd name="T79" fmla="*/ 13 h 70"/>
              <a:gd name="T80" fmla="*/ 7 w 46"/>
              <a:gd name="T81" fmla="*/ 8 h 70"/>
              <a:gd name="T82" fmla="*/ 8 w 46"/>
              <a:gd name="T83" fmla="*/ 3 h 70"/>
              <a:gd name="T84" fmla="*/ 8 w 46"/>
              <a:gd name="T85" fmla="*/ 1 h 70"/>
              <a:gd name="T86" fmla="*/ 9 w 46"/>
              <a:gd name="T87" fmla="*/ 0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6" h="70">
                <a:moveTo>
                  <a:pt x="9" y="0"/>
                </a:moveTo>
                <a:lnTo>
                  <a:pt x="14" y="4"/>
                </a:lnTo>
                <a:lnTo>
                  <a:pt x="20" y="10"/>
                </a:lnTo>
                <a:lnTo>
                  <a:pt x="25" y="15"/>
                </a:lnTo>
                <a:lnTo>
                  <a:pt x="29" y="17"/>
                </a:lnTo>
                <a:lnTo>
                  <a:pt x="33" y="19"/>
                </a:lnTo>
                <a:lnTo>
                  <a:pt x="34" y="20"/>
                </a:lnTo>
                <a:lnTo>
                  <a:pt x="42" y="33"/>
                </a:lnTo>
                <a:lnTo>
                  <a:pt x="46" y="47"/>
                </a:lnTo>
                <a:lnTo>
                  <a:pt x="43" y="47"/>
                </a:lnTo>
                <a:lnTo>
                  <a:pt x="42" y="46"/>
                </a:lnTo>
                <a:lnTo>
                  <a:pt x="40" y="34"/>
                </a:lnTo>
                <a:lnTo>
                  <a:pt x="32" y="22"/>
                </a:lnTo>
                <a:lnTo>
                  <a:pt x="30" y="21"/>
                </a:lnTo>
                <a:lnTo>
                  <a:pt x="29" y="20"/>
                </a:lnTo>
                <a:lnTo>
                  <a:pt x="26" y="18"/>
                </a:lnTo>
                <a:lnTo>
                  <a:pt x="24" y="17"/>
                </a:lnTo>
                <a:lnTo>
                  <a:pt x="19" y="12"/>
                </a:lnTo>
                <a:lnTo>
                  <a:pt x="14" y="9"/>
                </a:lnTo>
                <a:lnTo>
                  <a:pt x="11" y="7"/>
                </a:lnTo>
                <a:lnTo>
                  <a:pt x="9" y="12"/>
                </a:lnTo>
                <a:lnTo>
                  <a:pt x="7" y="18"/>
                </a:lnTo>
                <a:lnTo>
                  <a:pt x="5" y="22"/>
                </a:lnTo>
                <a:lnTo>
                  <a:pt x="4" y="27"/>
                </a:lnTo>
                <a:lnTo>
                  <a:pt x="4" y="32"/>
                </a:lnTo>
                <a:lnTo>
                  <a:pt x="4" y="32"/>
                </a:lnTo>
                <a:lnTo>
                  <a:pt x="5" y="41"/>
                </a:lnTo>
                <a:lnTo>
                  <a:pt x="9" y="50"/>
                </a:lnTo>
                <a:lnTo>
                  <a:pt x="14" y="58"/>
                </a:lnTo>
                <a:lnTo>
                  <a:pt x="19" y="63"/>
                </a:lnTo>
                <a:lnTo>
                  <a:pt x="20" y="70"/>
                </a:lnTo>
                <a:lnTo>
                  <a:pt x="14" y="63"/>
                </a:lnTo>
                <a:lnTo>
                  <a:pt x="8" y="53"/>
                </a:lnTo>
                <a:lnTo>
                  <a:pt x="3" y="42"/>
                </a:lnTo>
                <a:lnTo>
                  <a:pt x="0" y="32"/>
                </a:lnTo>
                <a:lnTo>
                  <a:pt x="0" y="32"/>
                </a:lnTo>
                <a:lnTo>
                  <a:pt x="1" y="26"/>
                </a:lnTo>
                <a:lnTo>
                  <a:pt x="3" y="21"/>
                </a:lnTo>
                <a:lnTo>
                  <a:pt x="5" y="17"/>
                </a:lnTo>
                <a:lnTo>
                  <a:pt x="6" y="13"/>
                </a:lnTo>
                <a:lnTo>
                  <a:pt x="7" y="8"/>
                </a:lnTo>
                <a:lnTo>
                  <a:pt x="8" y="3"/>
                </a:lnTo>
                <a:lnTo>
                  <a:pt x="8" y="1"/>
                </a:lnTo>
                <a:lnTo>
                  <a:pt x="9" y="0"/>
                </a:lnTo>
                <a:close/>
              </a:path>
            </a:pathLst>
          </a:custGeom>
          <a:grpFill/>
          <a:ln w="0">
            <a:noFill/>
            <a:prstDash val="solid"/>
            <a:round/>
            <a:headEnd/>
            <a:tailEnd/>
          </a:ln>
        </xdr:spPr>
      </xdr:sp>
      <xdr:sp macro="" textlink="">
        <xdr:nvSpPr>
          <xdr:cNvPr id="220" name="Freeform 98">
            <a:extLst>
              <a:ext uri="{FF2B5EF4-FFF2-40B4-BE49-F238E27FC236}">
                <a16:creationId xmlns:a16="http://schemas.microsoft.com/office/drawing/2014/main" id="{00000000-0008-0000-0000-0000DC000000}"/>
              </a:ext>
            </a:extLst>
          </xdr:cNvPr>
          <xdr:cNvSpPr>
            <a:spLocks/>
          </xdr:cNvSpPr>
        </xdr:nvSpPr>
        <xdr:spPr bwMode="auto">
          <a:xfrm>
            <a:off x="671" y="306"/>
            <a:ext cx="7" cy="6"/>
          </a:xfrm>
          <a:custGeom>
            <a:avLst/>
            <a:gdLst>
              <a:gd name="T0" fmla="*/ 2 w 49"/>
              <a:gd name="T1" fmla="*/ 0 h 46"/>
              <a:gd name="T2" fmla="*/ 3 w 49"/>
              <a:gd name="T3" fmla="*/ 0 h 46"/>
              <a:gd name="T4" fmla="*/ 21 w 49"/>
              <a:gd name="T5" fmla="*/ 4 h 46"/>
              <a:gd name="T6" fmla="*/ 36 w 49"/>
              <a:gd name="T7" fmla="*/ 13 h 46"/>
              <a:gd name="T8" fmla="*/ 49 w 49"/>
              <a:gd name="T9" fmla="*/ 23 h 46"/>
              <a:gd name="T10" fmla="*/ 48 w 49"/>
              <a:gd name="T11" fmla="*/ 25 h 46"/>
              <a:gd name="T12" fmla="*/ 35 w 49"/>
              <a:gd name="T13" fmla="*/ 16 h 46"/>
              <a:gd name="T14" fmla="*/ 21 w 49"/>
              <a:gd name="T15" fmla="*/ 8 h 46"/>
              <a:gd name="T16" fmla="*/ 4 w 49"/>
              <a:gd name="T17" fmla="*/ 3 h 46"/>
              <a:gd name="T18" fmla="*/ 3 w 49"/>
              <a:gd name="T19" fmla="*/ 8 h 46"/>
              <a:gd name="T20" fmla="*/ 2 w 49"/>
              <a:gd name="T21" fmla="*/ 12 h 46"/>
              <a:gd name="T22" fmla="*/ 6 w 49"/>
              <a:gd name="T23" fmla="*/ 23 h 46"/>
              <a:gd name="T24" fmla="*/ 12 w 49"/>
              <a:gd name="T25" fmla="*/ 34 h 46"/>
              <a:gd name="T26" fmla="*/ 20 w 49"/>
              <a:gd name="T27" fmla="*/ 43 h 46"/>
              <a:gd name="T28" fmla="*/ 21 w 49"/>
              <a:gd name="T29" fmla="*/ 44 h 46"/>
              <a:gd name="T30" fmla="*/ 18 w 49"/>
              <a:gd name="T31" fmla="*/ 46 h 46"/>
              <a:gd name="T32" fmla="*/ 17 w 49"/>
              <a:gd name="T33" fmla="*/ 45 h 46"/>
              <a:gd name="T34" fmla="*/ 10 w 49"/>
              <a:gd name="T35" fmla="*/ 35 h 46"/>
              <a:gd name="T36" fmla="*/ 3 w 49"/>
              <a:gd name="T37" fmla="*/ 25 h 46"/>
              <a:gd name="T38" fmla="*/ 0 w 49"/>
              <a:gd name="T39" fmla="*/ 13 h 46"/>
              <a:gd name="T40" fmla="*/ 2 w 49"/>
              <a:gd name="T41" fmla="*/ 1 h 46"/>
              <a:gd name="T42" fmla="*/ 2 w 49"/>
              <a:gd name="T4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9" h="46">
                <a:moveTo>
                  <a:pt x="2" y="0"/>
                </a:moveTo>
                <a:lnTo>
                  <a:pt x="3" y="0"/>
                </a:lnTo>
                <a:lnTo>
                  <a:pt x="21" y="4"/>
                </a:lnTo>
                <a:lnTo>
                  <a:pt x="36" y="13"/>
                </a:lnTo>
                <a:lnTo>
                  <a:pt x="49" y="23"/>
                </a:lnTo>
                <a:lnTo>
                  <a:pt x="48" y="25"/>
                </a:lnTo>
                <a:lnTo>
                  <a:pt x="35" y="16"/>
                </a:lnTo>
                <a:lnTo>
                  <a:pt x="21" y="8"/>
                </a:lnTo>
                <a:lnTo>
                  <a:pt x="4" y="3"/>
                </a:lnTo>
                <a:lnTo>
                  <a:pt x="3" y="8"/>
                </a:lnTo>
                <a:lnTo>
                  <a:pt x="2" y="12"/>
                </a:lnTo>
                <a:lnTo>
                  <a:pt x="6" y="23"/>
                </a:lnTo>
                <a:lnTo>
                  <a:pt x="12" y="34"/>
                </a:lnTo>
                <a:lnTo>
                  <a:pt x="20" y="43"/>
                </a:lnTo>
                <a:lnTo>
                  <a:pt x="21" y="44"/>
                </a:lnTo>
                <a:lnTo>
                  <a:pt x="18" y="46"/>
                </a:lnTo>
                <a:lnTo>
                  <a:pt x="17" y="45"/>
                </a:lnTo>
                <a:lnTo>
                  <a:pt x="10" y="35"/>
                </a:lnTo>
                <a:lnTo>
                  <a:pt x="3" y="25"/>
                </a:lnTo>
                <a:lnTo>
                  <a:pt x="0" y="13"/>
                </a:lnTo>
                <a:lnTo>
                  <a:pt x="2" y="1"/>
                </a:lnTo>
                <a:lnTo>
                  <a:pt x="2" y="0"/>
                </a:lnTo>
                <a:close/>
              </a:path>
            </a:pathLst>
          </a:custGeom>
          <a:grpFill/>
          <a:ln w="0">
            <a:noFill/>
            <a:prstDash val="solid"/>
            <a:round/>
            <a:headEnd/>
            <a:tailEnd/>
          </a:ln>
        </xdr:spPr>
      </xdr:sp>
      <xdr:sp macro="" textlink="">
        <xdr:nvSpPr>
          <xdr:cNvPr id="221" name="Freeform 99">
            <a:extLst>
              <a:ext uri="{FF2B5EF4-FFF2-40B4-BE49-F238E27FC236}">
                <a16:creationId xmlns:a16="http://schemas.microsoft.com/office/drawing/2014/main" id="{00000000-0008-0000-0000-0000DD000000}"/>
              </a:ext>
            </a:extLst>
          </xdr:cNvPr>
          <xdr:cNvSpPr>
            <a:spLocks/>
          </xdr:cNvSpPr>
        </xdr:nvSpPr>
        <xdr:spPr bwMode="auto">
          <a:xfrm>
            <a:off x="673" y="302"/>
            <a:ext cx="5" cy="6"/>
          </a:xfrm>
          <a:custGeom>
            <a:avLst/>
            <a:gdLst>
              <a:gd name="T0" fmla="*/ 3 w 38"/>
              <a:gd name="T1" fmla="*/ 0 h 48"/>
              <a:gd name="T2" fmla="*/ 4 w 38"/>
              <a:gd name="T3" fmla="*/ 0 h 48"/>
              <a:gd name="T4" fmla="*/ 19 w 38"/>
              <a:gd name="T5" fmla="*/ 6 h 48"/>
              <a:gd name="T6" fmla="*/ 31 w 38"/>
              <a:gd name="T7" fmla="*/ 19 h 48"/>
              <a:gd name="T8" fmla="*/ 33 w 38"/>
              <a:gd name="T9" fmla="*/ 25 h 48"/>
              <a:gd name="T10" fmla="*/ 37 w 38"/>
              <a:gd name="T11" fmla="*/ 29 h 48"/>
              <a:gd name="T12" fmla="*/ 38 w 38"/>
              <a:gd name="T13" fmla="*/ 35 h 48"/>
              <a:gd name="T14" fmla="*/ 38 w 38"/>
              <a:gd name="T15" fmla="*/ 38 h 48"/>
              <a:gd name="T16" fmla="*/ 38 w 38"/>
              <a:gd name="T17" fmla="*/ 40 h 48"/>
              <a:gd name="T18" fmla="*/ 37 w 38"/>
              <a:gd name="T19" fmla="*/ 41 h 48"/>
              <a:gd name="T20" fmla="*/ 37 w 38"/>
              <a:gd name="T21" fmla="*/ 44 h 48"/>
              <a:gd name="T22" fmla="*/ 35 w 38"/>
              <a:gd name="T23" fmla="*/ 46 h 48"/>
              <a:gd name="T24" fmla="*/ 34 w 38"/>
              <a:gd name="T25" fmla="*/ 48 h 48"/>
              <a:gd name="T26" fmla="*/ 35 w 38"/>
              <a:gd name="T27" fmla="*/ 36 h 48"/>
              <a:gd name="T28" fmla="*/ 31 w 38"/>
              <a:gd name="T29" fmla="*/ 25 h 48"/>
              <a:gd name="T30" fmla="*/ 24 w 38"/>
              <a:gd name="T31" fmla="*/ 16 h 48"/>
              <a:gd name="T32" fmla="*/ 15 w 38"/>
              <a:gd name="T33" fmla="*/ 8 h 48"/>
              <a:gd name="T34" fmla="*/ 4 w 38"/>
              <a:gd name="T35" fmla="*/ 3 h 48"/>
              <a:gd name="T36" fmla="*/ 3 w 38"/>
              <a:gd name="T37" fmla="*/ 10 h 48"/>
              <a:gd name="T38" fmla="*/ 2 w 38"/>
              <a:gd name="T39" fmla="*/ 17 h 48"/>
              <a:gd name="T40" fmla="*/ 3 w 38"/>
              <a:gd name="T41" fmla="*/ 22 h 48"/>
              <a:gd name="T42" fmla="*/ 3 w 38"/>
              <a:gd name="T43" fmla="*/ 23 h 48"/>
              <a:gd name="T44" fmla="*/ 4 w 38"/>
              <a:gd name="T45" fmla="*/ 31 h 48"/>
              <a:gd name="T46" fmla="*/ 7 w 38"/>
              <a:gd name="T47" fmla="*/ 37 h 48"/>
              <a:gd name="T48" fmla="*/ 12 w 38"/>
              <a:gd name="T49" fmla="*/ 43 h 48"/>
              <a:gd name="T50" fmla="*/ 5 w 38"/>
              <a:gd name="T51" fmla="*/ 38 h 48"/>
              <a:gd name="T52" fmla="*/ 2 w 38"/>
              <a:gd name="T53" fmla="*/ 32 h 48"/>
              <a:gd name="T54" fmla="*/ 1 w 38"/>
              <a:gd name="T55" fmla="*/ 23 h 48"/>
              <a:gd name="T56" fmla="*/ 0 w 38"/>
              <a:gd name="T57" fmla="*/ 23 h 48"/>
              <a:gd name="T58" fmla="*/ 0 w 38"/>
              <a:gd name="T59" fmla="*/ 11 h 48"/>
              <a:gd name="T60" fmla="*/ 2 w 38"/>
              <a:gd name="T61" fmla="*/ 1 h 48"/>
              <a:gd name="T62" fmla="*/ 3 w 38"/>
              <a:gd name="T6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8" h="48">
                <a:moveTo>
                  <a:pt x="3" y="0"/>
                </a:moveTo>
                <a:lnTo>
                  <a:pt x="4" y="0"/>
                </a:lnTo>
                <a:lnTo>
                  <a:pt x="19" y="6"/>
                </a:lnTo>
                <a:lnTo>
                  <a:pt x="31" y="19"/>
                </a:lnTo>
                <a:lnTo>
                  <a:pt x="33" y="25"/>
                </a:lnTo>
                <a:lnTo>
                  <a:pt x="37" y="29"/>
                </a:lnTo>
                <a:lnTo>
                  <a:pt x="38" y="35"/>
                </a:lnTo>
                <a:lnTo>
                  <a:pt x="38" y="38"/>
                </a:lnTo>
                <a:lnTo>
                  <a:pt x="38" y="40"/>
                </a:lnTo>
                <a:lnTo>
                  <a:pt x="37" y="41"/>
                </a:lnTo>
                <a:lnTo>
                  <a:pt x="37" y="44"/>
                </a:lnTo>
                <a:lnTo>
                  <a:pt x="35" y="46"/>
                </a:lnTo>
                <a:lnTo>
                  <a:pt x="34" y="48"/>
                </a:lnTo>
                <a:lnTo>
                  <a:pt x="35" y="36"/>
                </a:lnTo>
                <a:lnTo>
                  <a:pt x="31" y="25"/>
                </a:lnTo>
                <a:lnTo>
                  <a:pt x="24" y="16"/>
                </a:lnTo>
                <a:lnTo>
                  <a:pt x="15" y="8"/>
                </a:lnTo>
                <a:lnTo>
                  <a:pt x="4" y="3"/>
                </a:lnTo>
                <a:lnTo>
                  <a:pt x="3" y="10"/>
                </a:lnTo>
                <a:lnTo>
                  <a:pt x="2" y="17"/>
                </a:lnTo>
                <a:lnTo>
                  <a:pt x="3" y="22"/>
                </a:lnTo>
                <a:lnTo>
                  <a:pt x="3" y="23"/>
                </a:lnTo>
                <a:lnTo>
                  <a:pt x="4" y="31"/>
                </a:lnTo>
                <a:lnTo>
                  <a:pt x="7" y="37"/>
                </a:lnTo>
                <a:lnTo>
                  <a:pt x="12" y="43"/>
                </a:lnTo>
                <a:lnTo>
                  <a:pt x="5" y="38"/>
                </a:lnTo>
                <a:lnTo>
                  <a:pt x="2" y="32"/>
                </a:lnTo>
                <a:lnTo>
                  <a:pt x="1" y="23"/>
                </a:lnTo>
                <a:lnTo>
                  <a:pt x="0" y="23"/>
                </a:lnTo>
                <a:lnTo>
                  <a:pt x="0" y="11"/>
                </a:lnTo>
                <a:lnTo>
                  <a:pt x="2" y="1"/>
                </a:lnTo>
                <a:lnTo>
                  <a:pt x="3" y="0"/>
                </a:lnTo>
                <a:close/>
              </a:path>
            </a:pathLst>
          </a:custGeom>
          <a:grpFill/>
          <a:ln w="0">
            <a:noFill/>
            <a:prstDash val="solid"/>
            <a:round/>
            <a:headEnd/>
            <a:tailEnd/>
          </a:ln>
        </xdr:spPr>
      </xdr:sp>
      <xdr:sp macro="" textlink="">
        <xdr:nvSpPr>
          <xdr:cNvPr id="222" name="Freeform 100">
            <a:extLst>
              <a:ext uri="{FF2B5EF4-FFF2-40B4-BE49-F238E27FC236}">
                <a16:creationId xmlns:a16="http://schemas.microsoft.com/office/drawing/2014/main" id="{00000000-0008-0000-0000-0000DE000000}"/>
              </a:ext>
            </a:extLst>
          </xdr:cNvPr>
          <xdr:cNvSpPr>
            <a:spLocks/>
          </xdr:cNvSpPr>
        </xdr:nvSpPr>
        <xdr:spPr bwMode="auto">
          <a:xfrm>
            <a:off x="677" y="298"/>
            <a:ext cx="5" cy="7"/>
          </a:xfrm>
          <a:custGeom>
            <a:avLst/>
            <a:gdLst>
              <a:gd name="T0" fmla="*/ 16 w 35"/>
              <a:gd name="T1" fmla="*/ 0 h 53"/>
              <a:gd name="T2" fmla="*/ 18 w 35"/>
              <a:gd name="T3" fmla="*/ 2 h 53"/>
              <a:gd name="T4" fmla="*/ 20 w 35"/>
              <a:gd name="T5" fmla="*/ 6 h 53"/>
              <a:gd name="T6" fmla="*/ 22 w 35"/>
              <a:gd name="T7" fmla="*/ 10 h 53"/>
              <a:gd name="T8" fmla="*/ 26 w 35"/>
              <a:gd name="T9" fmla="*/ 13 h 53"/>
              <a:gd name="T10" fmla="*/ 26 w 35"/>
              <a:gd name="T11" fmla="*/ 13 h 53"/>
              <a:gd name="T12" fmla="*/ 26 w 35"/>
              <a:gd name="T13" fmla="*/ 15 h 53"/>
              <a:gd name="T14" fmla="*/ 27 w 35"/>
              <a:gd name="T15" fmla="*/ 16 h 53"/>
              <a:gd name="T16" fmla="*/ 28 w 35"/>
              <a:gd name="T17" fmla="*/ 18 h 53"/>
              <a:gd name="T18" fmla="*/ 29 w 35"/>
              <a:gd name="T19" fmla="*/ 19 h 53"/>
              <a:gd name="T20" fmla="*/ 29 w 35"/>
              <a:gd name="T21" fmla="*/ 19 h 53"/>
              <a:gd name="T22" fmla="*/ 30 w 35"/>
              <a:gd name="T23" fmla="*/ 21 h 53"/>
              <a:gd name="T24" fmla="*/ 32 w 35"/>
              <a:gd name="T25" fmla="*/ 27 h 53"/>
              <a:gd name="T26" fmla="*/ 34 w 35"/>
              <a:gd name="T27" fmla="*/ 32 h 53"/>
              <a:gd name="T28" fmla="*/ 35 w 35"/>
              <a:gd name="T29" fmla="*/ 37 h 53"/>
              <a:gd name="T30" fmla="*/ 34 w 35"/>
              <a:gd name="T31" fmla="*/ 41 h 53"/>
              <a:gd name="T32" fmla="*/ 34 w 35"/>
              <a:gd name="T33" fmla="*/ 37 h 53"/>
              <a:gd name="T34" fmla="*/ 33 w 35"/>
              <a:gd name="T35" fmla="*/ 34 h 53"/>
              <a:gd name="T36" fmla="*/ 31 w 35"/>
              <a:gd name="T37" fmla="*/ 29 h 53"/>
              <a:gd name="T38" fmla="*/ 29 w 35"/>
              <a:gd name="T39" fmla="*/ 26 h 53"/>
              <a:gd name="T40" fmla="*/ 28 w 35"/>
              <a:gd name="T41" fmla="*/ 23 h 53"/>
              <a:gd name="T42" fmla="*/ 27 w 35"/>
              <a:gd name="T43" fmla="*/ 20 h 53"/>
              <a:gd name="T44" fmla="*/ 22 w 35"/>
              <a:gd name="T45" fmla="*/ 15 h 53"/>
              <a:gd name="T46" fmla="*/ 19 w 35"/>
              <a:gd name="T47" fmla="*/ 10 h 53"/>
              <a:gd name="T48" fmla="*/ 17 w 35"/>
              <a:gd name="T49" fmla="*/ 7 h 53"/>
              <a:gd name="T50" fmla="*/ 15 w 35"/>
              <a:gd name="T51" fmla="*/ 12 h 53"/>
              <a:gd name="T52" fmla="*/ 10 w 35"/>
              <a:gd name="T53" fmla="*/ 19 h 53"/>
              <a:gd name="T54" fmla="*/ 5 w 35"/>
              <a:gd name="T55" fmla="*/ 32 h 53"/>
              <a:gd name="T56" fmla="*/ 2 w 35"/>
              <a:gd name="T57" fmla="*/ 43 h 53"/>
              <a:gd name="T58" fmla="*/ 3 w 35"/>
              <a:gd name="T59" fmla="*/ 47 h 53"/>
              <a:gd name="T60" fmla="*/ 5 w 35"/>
              <a:gd name="T61" fmla="*/ 51 h 53"/>
              <a:gd name="T62" fmla="*/ 3 w 35"/>
              <a:gd name="T63" fmla="*/ 53 h 53"/>
              <a:gd name="T64" fmla="*/ 1 w 35"/>
              <a:gd name="T65" fmla="*/ 47 h 53"/>
              <a:gd name="T66" fmla="*/ 0 w 35"/>
              <a:gd name="T67" fmla="*/ 43 h 53"/>
              <a:gd name="T68" fmla="*/ 2 w 35"/>
              <a:gd name="T69" fmla="*/ 30 h 53"/>
              <a:gd name="T70" fmla="*/ 8 w 35"/>
              <a:gd name="T71" fmla="*/ 18 h 53"/>
              <a:gd name="T72" fmla="*/ 10 w 35"/>
              <a:gd name="T73" fmla="*/ 15 h 53"/>
              <a:gd name="T74" fmla="*/ 13 w 35"/>
              <a:gd name="T75" fmla="*/ 10 h 53"/>
              <a:gd name="T76" fmla="*/ 15 w 35"/>
              <a:gd name="T77" fmla="*/ 6 h 53"/>
              <a:gd name="T78" fmla="*/ 16 w 35"/>
              <a:gd name="T79" fmla="*/ 1 h 53"/>
              <a:gd name="T80" fmla="*/ 16 w 35"/>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5" h="53">
                <a:moveTo>
                  <a:pt x="16" y="0"/>
                </a:moveTo>
                <a:lnTo>
                  <a:pt x="18" y="2"/>
                </a:lnTo>
                <a:lnTo>
                  <a:pt x="20" y="6"/>
                </a:lnTo>
                <a:lnTo>
                  <a:pt x="22" y="10"/>
                </a:lnTo>
                <a:lnTo>
                  <a:pt x="26" y="13"/>
                </a:lnTo>
                <a:lnTo>
                  <a:pt x="26" y="13"/>
                </a:lnTo>
                <a:lnTo>
                  <a:pt x="26" y="15"/>
                </a:lnTo>
                <a:lnTo>
                  <a:pt x="27" y="16"/>
                </a:lnTo>
                <a:lnTo>
                  <a:pt x="28" y="18"/>
                </a:lnTo>
                <a:lnTo>
                  <a:pt x="29" y="19"/>
                </a:lnTo>
                <a:lnTo>
                  <a:pt x="29" y="19"/>
                </a:lnTo>
                <a:lnTo>
                  <a:pt x="30" y="21"/>
                </a:lnTo>
                <a:lnTo>
                  <a:pt x="32" y="27"/>
                </a:lnTo>
                <a:lnTo>
                  <a:pt x="34" y="32"/>
                </a:lnTo>
                <a:lnTo>
                  <a:pt x="35" y="37"/>
                </a:lnTo>
                <a:lnTo>
                  <a:pt x="34" y="41"/>
                </a:lnTo>
                <a:lnTo>
                  <a:pt x="34" y="37"/>
                </a:lnTo>
                <a:lnTo>
                  <a:pt x="33" y="34"/>
                </a:lnTo>
                <a:lnTo>
                  <a:pt x="31" y="29"/>
                </a:lnTo>
                <a:lnTo>
                  <a:pt x="29" y="26"/>
                </a:lnTo>
                <a:lnTo>
                  <a:pt x="28" y="23"/>
                </a:lnTo>
                <a:lnTo>
                  <a:pt x="27" y="20"/>
                </a:lnTo>
                <a:lnTo>
                  <a:pt x="22" y="15"/>
                </a:lnTo>
                <a:lnTo>
                  <a:pt x="19" y="10"/>
                </a:lnTo>
                <a:lnTo>
                  <a:pt x="17" y="7"/>
                </a:lnTo>
                <a:lnTo>
                  <a:pt x="15" y="12"/>
                </a:lnTo>
                <a:lnTo>
                  <a:pt x="10" y="19"/>
                </a:lnTo>
                <a:lnTo>
                  <a:pt x="5" y="32"/>
                </a:lnTo>
                <a:lnTo>
                  <a:pt x="2" y="43"/>
                </a:lnTo>
                <a:lnTo>
                  <a:pt x="3" y="47"/>
                </a:lnTo>
                <a:lnTo>
                  <a:pt x="5" y="51"/>
                </a:lnTo>
                <a:lnTo>
                  <a:pt x="3" y="53"/>
                </a:lnTo>
                <a:lnTo>
                  <a:pt x="1" y="47"/>
                </a:lnTo>
                <a:lnTo>
                  <a:pt x="0" y="43"/>
                </a:lnTo>
                <a:lnTo>
                  <a:pt x="2" y="30"/>
                </a:lnTo>
                <a:lnTo>
                  <a:pt x="8" y="18"/>
                </a:lnTo>
                <a:lnTo>
                  <a:pt x="10" y="15"/>
                </a:lnTo>
                <a:lnTo>
                  <a:pt x="13" y="10"/>
                </a:lnTo>
                <a:lnTo>
                  <a:pt x="15" y="6"/>
                </a:lnTo>
                <a:lnTo>
                  <a:pt x="16" y="1"/>
                </a:lnTo>
                <a:lnTo>
                  <a:pt x="16" y="0"/>
                </a:lnTo>
                <a:close/>
              </a:path>
            </a:pathLst>
          </a:custGeom>
          <a:grpFill/>
          <a:ln w="0">
            <a:noFill/>
            <a:prstDash val="solid"/>
            <a:round/>
            <a:headEnd/>
            <a:tailEnd/>
          </a:ln>
        </xdr:spPr>
      </xdr:sp>
      <xdr:sp macro="" textlink="">
        <xdr:nvSpPr>
          <xdr:cNvPr id="223" name="Freeform 101">
            <a:extLst>
              <a:ext uri="{FF2B5EF4-FFF2-40B4-BE49-F238E27FC236}">
                <a16:creationId xmlns:a16="http://schemas.microsoft.com/office/drawing/2014/main" id="{00000000-0008-0000-0000-0000DF000000}"/>
              </a:ext>
            </a:extLst>
          </xdr:cNvPr>
          <xdr:cNvSpPr>
            <a:spLocks/>
          </xdr:cNvSpPr>
        </xdr:nvSpPr>
        <xdr:spPr bwMode="auto">
          <a:xfrm>
            <a:off x="679" y="294"/>
            <a:ext cx="6" cy="8"/>
          </a:xfrm>
          <a:custGeom>
            <a:avLst/>
            <a:gdLst>
              <a:gd name="T0" fmla="*/ 11 w 40"/>
              <a:gd name="T1" fmla="*/ 0 h 67"/>
              <a:gd name="T2" fmla="*/ 11 w 40"/>
              <a:gd name="T3" fmla="*/ 1 h 67"/>
              <a:gd name="T4" fmla="*/ 12 w 40"/>
              <a:gd name="T5" fmla="*/ 2 h 67"/>
              <a:gd name="T6" fmla="*/ 13 w 40"/>
              <a:gd name="T7" fmla="*/ 3 h 67"/>
              <a:gd name="T8" fmla="*/ 15 w 40"/>
              <a:gd name="T9" fmla="*/ 6 h 67"/>
              <a:gd name="T10" fmla="*/ 16 w 40"/>
              <a:gd name="T11" fmla="*/ 8 h 67"/>
              <a:gd name="T12" fmla="*/ 17 w 40"/>
              <a:gd name="T13" fmla="*/ 10 h 67"/>
              <a:gd name="T14" fmla="*/ 18 w 40"/>
              <a:gd name="T15" fmla="*/ 11 h 67"/>
              <a:gd name="T16" fmla="*/ 18 w 40"/>
              <a:gd name="T17" fmla="*/ 11 h 67"/>
              <a:gd name="T18" fmla="*/ 27 w 40"/>
              <a:gd name="T19" fmla="*/ 24 h 67"/>
              <a:gd name="T20" fmla="*/ 35 w 40"/>
              <a:gd name="T21" fmla="*/ 37 h 67"/>
              <a:gd name="T22" fmla="*/ 39 w 40"/>
              <a:gd name="T23" fmla="*/ 52 h 67"/>
              <a:gd name="T24" fmla="*/ 40 w 40"/>
              <a:gd name="T25" fmla="*/ 67 h 67"/>
              <a:gd name="T26" fmla="*/ 39 w 40"/>
              <a:gd name="T27" fmla="*/ 66 h 67"/>
              <a:gd name="T28" fmla="*/ 38 w 40"/>
              <a:gd name="T29" fmla="*/ 64 h 67"/>
              <a:gd name="T30" fmla="*/ 36 w 40"/>
              <a:gd name="T31" fmla="*/ 63 h 67"/>
              <a:gd name="T32" fmla="*/ 33 w 40"/>
              <a:gd name="T33" fmla="*/ 62 h 67"/>
              <a:gd name="T34" fmla="*/ 32 w 40"/>
              <a:gd name="T35" fmla="*/ 61 h 67"/>
              <a:gd name="T36" fmla="*/ 32 w 40"/>
              <a:gd name="T37" fmla="*/ 60 h 67"/>
              <a:gd name="T38" fmla="*/ 32 w 40"/>
              <a:gd name="T39" fmla="*/ 47 h 67"/>
              <a:gd name="T40" fmla="*/ 29 w 40"/>
              <a:gd name="T41" fmla="*/ 35 h 67"/>
              <a:gd name="T42" fmla="*/ 23 w 40"/>
              <a:gd name="T43" fmla="*/ 24 h 67"/>
              <a:gd name="T44" fmla="*/ 16 w 40"/>
              <a:gd name="T45" fmla="*/ 14 h 67"/>
              <a:gd name="T46" fmla="*/ 16 w 40"/>
              <a:gd name="T47" fmla="*/ 12 h 67"/>
              <a:gd name="T48" fmla="*/ 15 w 40"/>
              <a:gd name="T49" fmla="*/ 11 h 67"/>
              <a:gd name="T50" fmla="*/ 14 w 40"/>
              <a:gd name="T51" fmla="*/ 10 h 67"/>
              <a:gd name="T52" fmla="*/ 13 w 40"/>
              <a:gd name="T53" fmla="*/ 8 h 67"/>
              <a:gd name="T54" fmla="*/ 12 w 40"/>
              <a:gd name="T55" fmla="*/ 7 h 67"/>
              <a:gd name="T56" fmla="*/ 11 w 40"/>
              <a:gd name="T57" fmla="*/ 10 h 67"/>
              <a:gd name="T58" fmla="*/ 10 w 40"/>
              <a:gd name="T59" fmla="*/ 14 h 67"/>
              <a:gd name="T60" fmla="*/ 6 w 40"/>
              <a:gd name="T61" fmla="*/ 23 h 67"/>
              <a:gd name="T62" fmla="*/ 3 w 40"/>
              <a:gd name="T63" fmla="*/ 33 h 67"/>
              <a:gd name="T64" fmla="*/ 4 w 40"/>
              <a:gd name="T65" fmla="*/ 38 h 67"/>
              <a:gd name="T66" fmla="*/ 4 w 40"/>
              <a:gd name="T67" fmla="*/ 44 h 67"/>
              <a:gd name="T68" fmla="*/ 4 w 40"/>
              <a:gd name="T69" fmla="*/ 50 h 67"/>
              <a:gd name="T70" fmla="*/ 2 w 40"/>
              <a:gd name="T71" fmla="*/ 49 h 67"/>
              <a:gd name="T72" fmla="*/ 1 w 40"/>
              <a:gd name="T73" fmla="*/ 46 h 67"/>
              <a:gd name="T74" fmla="*/ 0 w 40"/>
              <a:gd name="T75" fmla="*/ 44 h 67"/>
              <a:gd name="T76" fmla="*/ 0 w 40"/>
              <a:gd name="T77" fmla="*/ 41 h 67"/>
              <a:gd name="T78" fmla="*/ 0 w 40"/>
              <a:gd name="T79" fmla="*/ 38 h 67"/>
              <a:gd name="T80" fmla="*/ 0 w 40"/>
              <a:gd name="T81" fmla="*/ 36 h 67"/>
              <a:gd name="T82" fmla="*/ 2 w 40"/>
              <a:gd name="T83" fmla="*/ 24 h 67"/>
              <a:gd name="T84" fmla="*/ 7 w 40"/>
              <a:gd name="T85" fmla="*/ 12 h 67"/>
              <a:gd name="T86" fmla="*/ 8 w 40"/>
              <a:gd name="T87" fmla="*/ 9 h 67"/>
              <a:gd name="T88" fmla="*/ 10 w 40"/>
              <a:gd name="T89" fmla="*/ 6 h 67"/>
              <a:gd name="T90" fmla="*/ 10 w 40"/>
              <a:gd name="T91" fmla="*/ 3 h 67"/>
              <a:gd name="T92" fmla="*/ 11 w 40"/>
              <a:gd name="T9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0" h="67">
                <a:moveTo>
                  <a:pt x="11" y="0"/>
                </a:moveTo>
                <a:lnTo>
                  <a:pt x="11" y="1"/>
                </a:lnTo>
                <a:lnTo>
                  <a:pt x="12" y="2"/>
                </a:lnTo>
                <a:lnTo>
                  <a:pt x="13" y="3"/>
                </a:lnTo>
                <a:lnTo>
                  <a:pt x="15" y="6"/>
                </a:lnTo>
                <a:lnTo>
                  <a:pt x="16" y="8"/>
                </a:lnTo>
                <a:lnTo>
                  <a:pt x="17" y="10"/>
                </a:lnTo>
                <a:lnTo>
                  <a:pt x="18" y="11"/>
                </a:lnTo>
                <a:lnTo>
                  <a:pt x="18" y="11"/>
                </a:lnTo>
                <a:lnTo>
                  <a:pt x="27" y="24"/>
                </a:lnTo>
                <a:lnTo>
                  <a:pt x="35" y="37"/>
                </a:lnTo>
                <a:lnTo>
                  <a:pt x="39" y="52"/>
                </a:lnTo>
                <a:lnTo>
                  <a:pt x="40" y="67"/>
                </a:lnTo>
                <a:lnTo>
                  <a:pt x="39" y="66"/>
                </a:lnTo>
                <a:lnTo>
                  <a:pt x="38" y="64"/>
                </a:lnTo>
                <a:lnTo>
                  <a:pt x="36" y="63"/>
                </a:lnTo>
                <a:lnTo>
                  <a:pt x="33" y="62"/>
                </a:lnTo>
                <a:lnTo>
                  <a:pt x="32" y="61"/>
                </a:lnTo>
                <a:lnTo>
                  <a:pt x="32" y="60"/>
                </a:lnTo>
                <a:lnTo>
                  <a:pt x="32" y="47"/>
                </a:lnTo>
                <a:lnTo>
                  <a:pt x="29" y="35"/>
                </a:lnTo>
                <a:lnTo>
                  <a:pt x="23" y="24"/>
                </a:lnTo>
                <a:lnTo>
                  <a:pt x="16" y="14"/>
                </a:lnTo>
                <a:lnTo>
                  <a:pt x="16" y="12"/>
                </a:lnTo>
                <a:lnTo>
                  <a:pt x="15" y="11"/>
                </a:lnTo>
                <a:lnTo>
                  <a:pt x="14" y="10"/>
                </a:lnTo>
                <a:lnTo>
                  <a:pt x="13" y="8"/>
                </a:lnTo>
                <a:lnTo>
                  <a:pt x="12" y="7"/>
                </a:lnTo>
                <a:lnTo>
                  <a:pt x="11" y="10"/>
                </a:lnTo>
                <a:lnTo>
                  <a:pt x="10" y="14"/>
                </a:lnTo>
                <a:lnTo>
                  <a:pt x="6" y="23"/>
                </a:lnTo>
                <a:lnTo>
                  <a:pt x="3" y="33"/>
                </a:lnTo>
                <a:lnTo>
                  <a:pt x="4" y="38"/>
                </a:lnTo>
                <a:lnTo>
                  <a:pt x="4" y="44"/>
                </a:lnTo>
                <a:lnTo>
                  <a:pt x="4" y="50"/>
                </a:lnTo>
                <a:lnTo>
                  <a:pt x="2" y="49"/>
                </a:lnTo>
                <a:lnTo>
                  <a:pt x="1" y="46"/>
                </a:lnTo>
                <a:lnTo>
                  <a:pt x="0" y="44"/>
                </a:lnTo>
                <a:lnTo>
                  <a:pt x="0" y="41"/>
                </a:lnTo>
                <a:lnTo>
                  <a:pt x="0" y="38"/>
                </a:lnTo>
                <a:lnTo>
                  <a:pt x="0" y="36"/>
                </a:lnTo>
                <a:lnTo>
                  <a:pt x="2" y="24"/>
                </a:lnTo>
                <a:lnTo>
                  <a:pt x="7" y="12"/>
                </a:lnTo>
                <a:lnTo>
                  <a:pt x="8" y="9"/>
                </a:lnTo>
                <a:lnTo>
                  <a:pt x="10" y="6"/>
                </a:lnTo>
                <a:lnTo>
                  <a:pt x="10" y="3"/>
                </a:lnTo>
                <a:lnTo>
                  <a:pt x="11" y="0"/>
                </a:lnTo>
                <a:close/>
              </a:path>
            </a:pathLst>
          </a:custGeom>
          <a:grpFill/>
          <a:ln w="0">
            <a:noFill/>
            <a:prstDash val="solid"/>
            <a:round/>
            <a:headEnd/>
            <a:tailEnd/>
          </a:ln>
        </xdr:spPr>
      </xdr:sp>
      <xdr:sp macro="" textlink="">
        <xdr:nvSpPr>
          <xdr:cNvPr id="224" name="Freeform 102">
            <a:extLst>
              <a:ext uri="{FF2B5EF4-FFF2-40B4-BE49-F238E27FC236}">
                <a16:creationId xmlns:a16="http://schemas.microsoft.com/office/drawing/2014/main" id="{00000000-0008-0000-0000-0000E0000000}"/>
              </a:ext>
            </a:extLst>
          </xdr:cNvPr>
          <xdr:cNvSpPr>
            <a:spLocks/>
          </xdr:cNvSpPr>
        </xdr:nvSpPr>
        <xdr:spPr bwMode="auto">
          <a:xfrm>
            <a:off x="684" y="294"/>
            <a:ext cx="6" cy="7"/>
          </a:xfrm>
          <a:custGeom>
            <a:avLst/>
            <a:gdLst>
              <a:gd name="T0" fmla="*/ 17 w 36"/>
              <a:gd name="T1" fmla="*/ 0 h 53"/>
              <a:gd name="T2" fmla="*/ 17 w 36"/>
              <a:gd name="T3" fmla="*/ 2 h 53"/>
              <a:gd name="T4" fmla="*/ 19 w 36"/>
              <a:gd name="T5" fmla="*/ 5 h 53"/>
              <a:gd name="T6" fmla="*/ 21 w 36"/>
              <a:gd name="T7" fmla="*/ 9 h 53"/>
              <a:gd name="T8" fmla="*/ 23 w 36"/>
              <a:gd name="T9" fmla="*/ 11 h 53"/>
              <a:gd name="T10" fmla="*/ 25 w 36"/>
              <a:gd name="T11" fmla="*/ 13 h 53"/>
              <a:gd name="T12" fmla="*/ 32 w 36"/>
              <a:gd name="T13" fmla="*/ 24 h 53"/>
              <a:gd name="T14" fmla="*/ 35 w 36"/>
              <a:gd name="T15" fmla="*/ 36 h 53"/>
              <a:gd name="T16" fmla="*/ 36 w 36"/>
              <a:gd name="T17" fmla="*/ 41 h 53"/>
              <a:gd name="T18" fmla="*/ 35 w 36"/>
              <a:gd name="T19" fmla="*/ 47 h 53"/>
              <a:gd name="T20" fmla="*/ 35 w 36"/>
              <a:gd name="T21" fmla="*/ 53 h 53"/>
              <a:gd name="T22" fmla="*/ 33 w 36"/>
              <a:gd name="T23" fmla="*/ 50 h 53"/>
              <a:gd name="T24" fmla="*/ 31 w 36"/>
              <a:gd name="T25" fmla="*/ 48 h 53"/>
              <a:gd name="T26" fmla="*/ 29 w 36"/>
              <a:gd name="T27" fmla="*/ 46 h 53"/>
              <a:gd name="T28" fmla="*/ 31 w 36"/>
              <a:gd name="T29" fmla="*/ 39 h 53"/>
              <a:gd name="T30" fmla="*/ 29 w 36"/>
              <a:gd name="T31" fmla="*/ 31 h 53"/>
              <a:gd name="T32" fmla="*/ 25 w 36"/>
              <a:gd name="T33" fmla="*/ 24 h 53"/>
              <a:gd name="T34" fmla="*/ 25 w 36"/>
              <a:gd name="T35" fmla="*/ 23 h 53"/>
              <a:gd name="T36" fmla="*/ 23 w 36"/>
              <a:gd name="T37" fmla="*/ 21 h 53"/>
              <a:gd name="T38" fmla="*/ 22 w 36"/>
              <a:gd name="T39" fmla="*/ 19 h 53"/>
              <a:gd name="T40" fmla="*/ 20 w 36"/>
              <a:gd name="T41" fmla="*/ 17 h 53"/>
              <a:gd name="T42" fmla="*/ 18 w 36"/>
              <a:gd name="T43" fmla="*/ 13 h 53"/>
              <a:gd name="T44" fmla="*/ 17 w 36"/>
              <a:gd name="T45" fmla="*/ 11 h 53"/>
              <a:gd name="T46" fmla="*/ 16 w 36"/>
              <a:gd name="T47" fmla="*/ 10 h 53"/>
              <a:gd name="T48" fmla="*/ 16 w 36"/>
              <a:gd name="T49" fmla="*/ 9 h 53"/>
              <a:gd name="T50" fmla="*/ 12 w 36"/>
              <a:gd name="T51" fmla="*/ 11 h 53"/>
              <a:gd name="T52" fmla="*/ 10 w 36"/>
              <a:gd name="T53" fmla="*/ 14 h 53"/>
              <a:gd name="T54" fmla="*/ 8 w 36"/>
              <a:gd name="T55" fmla="*/ 18 h 53"/>
              <a:gd name="T56" fmla="*/ 7 w 36"/>
              <a:gd name="T57" fmla="*/ 22 h 53"/>
              <a:gd name="T58" fmla="*/ 5 w 36"/>
              <a:gd name="T59" fmla="*/ 27 h 53"/>
              <a:gd name="T60" fmla="*/ 4 w 36"/>
              <a:gd name="T61" fmla="*/ 36 h 53"/>
              <a:gd name="T62" fmla="*/ 4 w 36"/>
              <a:gd name="T63" fmla="*/ 44 h 53"/>
              <a:gd name="T64" fmla="*/ 1 w 36"/>
              <a:gd name="T65" fmla="*/ 52 h 53"/>
              <a:gd name="T66" fmla="*/ 0 w 36"/>
              <a:gd name="T67" fmla="*/ 37 h 53"/>
              <a:gd name="T68" fmla="*/ 4 w 36"/>
              <a:gd name="T69" fmla="*/ 23 h 53"/>
              <a:gd name="T70" fmla="*/ 6 w 36"/>
              <a:gd name="T71" fmla="*/ 17 h 53"/>
              <a:gd name="T72" fmla="*/ 10 w 36"/>
              <a:gd name="T73" fmla="*/ 10 h 53"/>
              <a:gd name="T74" fmla="*/ 11 w 36"/>
              <a:gd name="T75" fmla="*/ 7 h 53"/>
              <a:gd name="T76" fmla="*/ 14 w 36"/>
              <a:gd name="T77" fmla="*/ 4 h 53"/>
              <a:gd name="T78" fmla="*/ 16 w 36"/>
              <a:gd name="T79" fmla="*/ 2 h 53"/>
              <a:gd name="T80" fmla="*/ 17 w 36"/>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6" h="53">
                <a:moveTo>
                  <a:pt x="17" y="0"/>
                </a:moveTo>
                <a:lnTo>
                  <a:pt x="17" y="2"/>
                </a:lnTo>
                <a:lnTo>
                  <a:pt x="19" y="5"/>
                </a:lnTo>
                <a:lnTo>
                  <a:pt x="21" y="9"/>
                </a:lnTo>
                <a:lnTo>
                  <a:pt x="23" y="11"/>
                </a:lnTo>
                <a:lnTo>
                  <a:pt x="25" y="13"/>
                </a:lnTo>
                <a:lnTo>
                  <a:pt x="32" y="24"/>
                </a:lnTo>
                <a:lnTo>
                  <a:pt x="35" y="36"/>
                </a:lnTo>
                <a:lnTo>
                  <a:pt x="36" y="41"/>
                </a:lnTo>
                <a:lnTo>
                  <a:pt x="35" y="47"/>
                </a:lnTo>
                <a:lnTo>
                  <a:pt x="35" y="53"/>
                </a:lnTo>
                <a:lnTo>
                  <a:pt x="33" y="50"/>
                </a:lnTo>
                <a:lnTo>
                  <a:pt x="31" y="48"/>
                </a:lnTo>
                <a:lnTo>
                  <a:pt x="29" y="46"/>
                </a:lnTo>
                <a:lnTo>
                  <a:pt x="31" y="39"/>
                </a:lnTo>
                <a:lnTo>
                  <a:pt x="29" y="31"/>
                </a:lnTo>
                <a:lnTo>
                  <a:pt x="25" y="24"/>
                </a:lnTo>
                <a:lnTo>
                  <a:pt x="25" y="23"/>
                </a:lnTo>
                <a:lnTo>
                  <a:pt x="23" y="21"/>
                </a:lnTo>
                <a:lnTo>
                  <a:pt x="22" y="19"/>
                </a:lnTo>
                <a:lnTo>
                  <a:pt x="20" y="17"/>
                </a:lnTo>
                <a:lnTo>
                  <a:pt x="18" y="13"/>
                </a:lnTo>
                <a:lnTo>
                  <a:pt x="17" y="11"/>
                </a:lnTo>
                <a:lnTo>
                  <a:pt x="16" y="10"/>
                </a:lnTo>
                <a:lnTo>
                  <a:pt x="16" y="9"/>
                </a:lnTo>
                <a:lnTo>
                  <a:pt x="12" y="11"/>
                </a:lnTo>
                <a:lnTo>
                  <a:pt x="10" y="14"/>
                </a:lnTo>
                <a:lnTo>
                  <a:pt x="8" y="18"/>
                </a:lnTo>
                <a:lnTo>
                  <a:pt x="7" y="22"/>
                </a:lnTo>
                <a:lnTo>
                  <a:pt x="5" y="27"/>
                </a:lnTo>
                <a:lnTo>
                  <a:pt x="4" y="36"/>
                </a:lnTo>
                <a:lnTo>
                  <a:pt x="4" y="44"/>
                </a:lnTo>
                <a:lnTo>
                  <a:pt x="1" y="52"/>
                </a:lnTo>
                <a:lnTo>
                  <a:pt x="0" y="37"/>
                </a:lnTo>
                <a:lnTo>
                  <a:pt x="4" y="23"/>
                </a:lnTo>
                <a:lnTo>
                  <a:pt x="6" y="17"/>
                </a:lnTo>
                <a:lnTo>
                  <a:pt x="10" y="10"/>
                </a:lnTo>
                <a:lnTo>
                  <a:pt x="11" y="7"/>
                </a:lnTo>
                <a:lnTo>
                  <a:pt x="14" y="4"/>
                </a:lnTo>
                <a:lnTo>
                  <a:pt x="16" y="2"/>
                </a:lnTo>
                <a:lnTo>
                  <a:pt x="17" y="0"/>
                </a:lnTo>
                <a:close/>
              </a:path>
            </a:pathLst>
          </a:custGeom>
          <a:grpFill/>
          <a:ln w="0">
            <a:noFill/>
            <a:prstDash val="solid"/>
            <a:round/>
            <a:headEnd/>
            <a:tailEnd/>
          </a:ln>
        </xdr:spPr>
      </xdr:sp>
      <xdr:sp macro="" textlink="">
        <xdr:nvSpPr>
          <xdr:cNvPr id="225" name="Freeform 103">
            <a:extLst>
              <a:ext uri="{FF2B5EF4-FFF2-40B4-BE49-F238E27FC236}">
                <a16:creationId xmlns:a16="http://schemas.microsoft.com/office/drawing/2014/main" id="{00000000-0008-0000-0000-0000E1000000}"/>
              </a:ext>
            </a:extLst>
          </xdr:cNvPr>
          <xdr:cNvSpPr>
            <a:spLocks/>
          </xdr:cNvSpPr>
        </xdr:nvSpPr>
        <xdr:spPr bwMode="auto">
          <a:xfrm>
            <a:off x="689" y="296"/>
            <a:ext cx="4" cy="7"/>
          </a:xfrm>
          <a:custGeom>
            <a:avLst/>
            <a:gdLst>
              <a:gd name="T0" fmla="*/ 4 w 34"/>
              <a:gd name="T1" fmla="*/ 0 h 56"/>
              <a:gd name="T2" fmla="*/ 7 w 34"/>
              <a:gd name="T3" fmla="*/ 4 h 56"/>
              <a:gd name="T4" fmla="*/ 11 w 34"/>
              <a:gd name="T5" fmla="*/ 9 h 56"/>
              <a:gd name="T6" fmla="*/ 16 w 34"/>
              <a:gd name="T7" fmla="*/ 12 h 56"/>
              <a:gd name="T8" fmla="*/ 19 w 34"/>
              <a:gd name="T9" fmla="*/ 16 h 56"/>
              <a:gd name="T10" fmla="*/ 22 w 34"/>
              <a:gd name="T11" fmla="*/ 19 h 56"/>
              <a:gd name="T12" fmla="*/ 25 w 34"/>
              <a:gd name="T13" fmla="*/ 22 h 56"/>
              <a:gd name="T14" fmla="*/ 28 w 34"/>
              <a:gd name="T15" fmla="*/ 27 h 56"/>
              <a:gd name="T16" fmla="*/ 32 w 34"/>
              <a:gd name="T17" fmla="*/ 37 h 56"/>
              <a:gd name="T18" fmla="*/ 34 w 34"/>
              <a:gd name="T19" fmla="*/ 49 h 56"/>
              <a:gd name="T20" fmla="*/ 34 w 34"/>
              <a:gd name="T21" fmla="*/ 51 h 56"/>
              <a:gd name="T22" fmla="*/ 34 w 34"/>
              <a:gd name="T23" fmla="*/ 53 h 56"/>
              <a:gd name="T24" fmla="*/ 33 w 34"/>
              <a:gd name="T25" fmla="*/ 54 h 56"/>
              <a:gd name="T26" fmla="*/ 33 w 34"/>
              <a:gd name="T27" fmla="*/ 55 h 56"/>
              <a:gd name="T28" fmla="*/ 32 w 34"/>
              <a:gd name="T29" fmla="*/ 55 h 56"/>
              <a:gd name="T30" fmla="*/ 31 w 34"/>
              <a:gd name="T31" fmla="*/ 56 h 56"/>
              <a:gd name="T32" fmla="*/ 30 w 34"/>
              <a:gd name="T33" fmla="*/ 56 h 56"/>
              <a:gd name="T34" fmla="*/ 29 w 34"/>
              <a:gd name="T35" fmla="*/ 56 h 56"/>
              <a:gd name="T36" fmla="*/ 30 w 34"/>
              <a:gd name="T37" fmla="*/ 49 h 56"/>
              <a:gd name="T38" fmla="*/ 28 w 34"/>
              <a:gd name="T39" fmla="*/ 42 h 56"/>
              <a:gd name="T40" fmla="*/ 25 w 34"/>
              <a:gd name="T41" fmla="*/ 35 h 56"/>
              <a:gd name="T42" fmla="*/ 22 w 34"/>
              <a:gd name="T43" fmla="*/ 28 h 56"/>
              <a:gd name="T44" fmla="*/ 19 w 34"/>
              <a:gd name="T45" fmla="*/ 22 h 56"/>
              <a:gd name="T46" fmla="*/ 18 w 34"/>
              <a:gd name="T47" fmla="*/ 20 h 56"/>
              <a:gd name="T48" fmla="*/ 17 w 34"/>
              <a:gd name="T49" fmla="*/ 18 h 56"/>
              <a:gd name="T50" fmla="*/ 15 w 34"/>
              <a:gd name="T51" fmla="*/ 16 h 56"/>
              <a:gd name="T52" fmla="*/ 13 w 34"/>
              <a:gd name="T53" fmla="*/ 13 h 56"/>
              <a:gd name="T54" fmla="*/ 10 w 34"/>
              <a:gd name="T55" fmla="*/ 11 h 56"/>
              <a:gd name="T56" fmla="*/ 8 w 34"/>
              <a:gd name="T57" fmla="*/ 10 h 56"/>
              <a:gd name="T58" fmla="*/ 7 w 34"/>
              <a:gd name="T59" fmla="*/ 10 h 56"/>
              <a:gd name="T60" fmla="*/ 5 w 34"/>
              <a:gd name="T61" fmla="*/ 11 h 56"/>
              <a:gd name="T62" fmla="*/ 4 w 34"/>
              <a:gd name="T63" fmla="*/ 12 h 56"/>
              <a:gd name="T64" fmla="*/ 4 w 34"/>
              <a:gd name="T65" fmla="*/ 14 h 56"/>
              <a:gd name="T66" fmla="*/ 4 w 34"/>
              <a:gd name="T67" fmla="*/ 17 h 56"/>
              <a:gd name="T68" fmla="*/ 3 w 34"/>
              <a:gd name="T69" fmla="*/ 19 h 56"/>
              <a:gd name="T70" fmla="*/ 3 w 34"/>
              <a:gd name="T71" fmla="*/ 21 h 56"/>
              <a:gd name="T72" fmla="*/ 2 w 34"/>
              <a:gd name="T73" fmla="*/ 19 h 56"/>
              <a:gd name="T74" fmla="*/ 2 w 34"/>
              <a:gd name="T75" fmla="*/ 17 h 56"/>
              <a:gd name="T76" fmla="*/ 1 w 34"/>
              <a:gd name="T77" fmla="*/ 14 h 56"/>
              <a:gd name="T78" fmla="*/ 1 w 34"/>
              <a:gd name="T79" fmla="*/ 12 h 56"/>
              <a:gd name="T80" fmla="*/ 0 w 34"/>
              <a:gd name="T81" fmla="*/ 11 h 56"/>
              <a:gd name="T82" fmla="*/ 2 w 34"/>
              <a:gd name="T83" fmla="*/ 5 h 56"/>
              <a:gd name="T84" fmla="*/ 4 w 34"/>
              <a:gd name="T8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4" h="56">
                <a:moveTo>
                  <a:pt x="4" y="0"/>
                </a:moveTo>
                <a:lnTo>
                  <a:pt x="7" y="4"/>
                </a:lnTo>
                <a:lnTo>
                  <a:pt x="11" y="9"/>
                </a:lnTo>
                <a:lnTo>
                  <a:pt x="16" y="12"/>
                </a:lnTo>
                <a:lnTo>
                  <a:pt x="19" y="16"/>
                </a:lnTo>
                <a:lnTo>
                  <a:pt x="22" y="19"/>
                </a:lnTo>
                <a:lnTo>
                  <a:pt x="25" y="22"/>
                </a:lnTo>
                <a:lnTo>
                  <a:pt x="28" y="27"/>
                </a:lnTo>
                <a:lnTo>
                  <a:pt x="32" y="37"/>
                </a:lnTo>
                <a:lnTo>
                  <a:pt x="34" y="49"/>
                </a:lnTo>
                <a:lnTo>
                  <a:pt x="34" y="51"/>
                </a:lnTo>
                <a:lnTo>
                  <a:pt x="34" y="53"/>
                </a:lnTo>
                <a:lnTo>
                  <a:pt x="33" y="54"/>
                </a:lnTo>
                <a:lnTo>
                  <a:pt x="33" y="55"/>
                </a:lnTo>
                <a:lnTo>
                  <a:pt x="32" y="55"/>
                </a:lnTo>
                <a:lnTo>
                  <a:pt x="31" y="56"/>
                </a:lnTo>
                <a:lnTo>
                  <a:pt x="30" y="56"/>
                </a:lnTo>
                <a:lnTo>
                  <a:pt x="29" y="56"/>
                </a:lnTo>
                <a:lnTo>
                  <a:pt x="30" y="49"/>
                </a:lnTo>
                <a:lnTo>
                  <a:pt x="28" y="42"/>
                </a:lnTo>
                <a:lnTo>
                  <a:pt x="25" y="35"/>
                </a:lnTo>
                <a:lnTo>
                  <a:pt x="22" y="28"/>
                </a:lnTo>
                <a:lnTo>
                  <a:pt x="19" y="22"/>
                </a:lnTo>
                <a:lnTo>
                  <a:pt x="18" y="20"/>
                </a:lnTo>
                <a:lnTo>
                  <a:pt x="17" y="18"/>
                </a:lnTo>
                <a:lnTo>
                  <a:pt x="15" y="16"/>
                </a:lnTo>
                <a:lnTo>
                  <a:pt x="13" y="13"/>
                </a:lnTo>
                <a:lnTo>
                  <a:pt x="10" y="11"/>
                </a:lnTo>
                <a:lnTo>
                  <a:pt x="8" y="10"/>
                </a:lnTo>
                <a:lnTo>
                  <a:pt x="7" y="10"/>
                </a:lnTo>
                <a:lnTo>
                  <a:pt x="5" y="11"/>
                </a:lnTo>
                <a:lnTo>
                  <a:pt x="4" y="12"/>
                </a:lnTo>
                <a:lnTo>
                  <a:pt x="4" y="14"/>
                </a:lnTo>
                <a:lnTo>
                  <a:pt x="4" y="17"/>
                </a:lnTo>
                <a:lnTo>
                  <a:pt x="3" y="19"/>
                </a:lnTo>
                <a:lnTo>
                  <a:pt x="3" y="21"/>
                </a:lnTo>
                <a:lnTo>
                  <a:pt x="2" y="19"/>
                </a:lnTo>
                <a:lnTo>
                  <a:pt x="2" y="17"/>
                </a:lnTo>
                <a:lnTo>
                  <a:pt x="1" y="14"/>
                </a:lnTo>
                <a:lnTo>
                  <a:pt x="1" y="12"/>
                </a:lnTo>
                <a:lnTo>
                  <a:pt x="0" y="11"/>
                </a:lnTo>
                <a:lnTo>
                  <a:pt x="2" y="5"/>
                </a:lnTo>
                <a:lnTo>
                  <a:pt x="4" y="0"/>
                </a:lnTo>
                <a:close/>
              </a:path>
            </a:pathLst>
          </a:custGeom>
          <a:grpFill/>
          <a:ln w="0">
            <a:noFill/>
            <a:prstDash val="solid"/>
            <a:round/>
            <a:headEnd/>
            <a:tailEnd/>
          </a:ln>
        </xdr:spPr>
      </xdr:sp>
      <xdr:sp macro="" textlink="">
        <xdr:nvSpPr>
          <xdr:cNvPr id="226" name="Freeform 104">
            <a:extLst>
              <a:ext uri="{FF2B5EF4-FFF2-40B4-BE49-F238E27FC236}">
                <a16:creationId xmlns:a16="http://schemas.microsoft.com/office/drawing/2014/main" id="{00000000-0008-0000-0000-0000E2000000}"/>
              </a:ext>
            </a:extLst>
          </xdr:cNvPr>
          <xdr:cNvSpPr>
            <a:spLocks/>
          </xdr:cNvSpPr>
        </xdr:nvSpPr>
        <xdr:spPr bwMode="auto">
          <a:xfrm>
            <a:off x="674" y="295"/>
            <a:ext cx="5" cy="8"/>
          </a:xfrm>
          <a:custGeom>
            <a:avLst/>
            <a:gdLst>
              <a:gd name="T0" fmla="*/ 21 w 34"/>
              <a:gd name="T1" fmla="*/ 0 h 60"/>
              <a:gd name="T2" fmla="*/ 22 w 34"/>
              <a:gd name="T3" fmla="*/ 3 h 60"/>
              <a:gd name="T4" fmla="*/ 24 w 34"/>
              <a:gd name="T5" fmla="*/ 6 h 60"/>
              <a:gd name="T6" fmla="*/ 25 w 34"/>
              <a:gd name="T7" fmla="*/ 8 h 60"/>
              <a:gd name="T8" fmla="*/ 26 w 34"/>
              <a:gd name="T9" fmla="*/ 12 h 60"/>
              <a:gd name="T10" fmla="*/ 27 w 34"/>
              <a:gd name="T11" fmla="*/ 13 h 60"/>
              <a:gd name="T12" fmla="*/ 32 w 34"/>
              <a:gd name="T13" fmla="*/ 22 h 60"/>
              <a:gd name="T14" fmla="*/ 34 w 34"/>
              <a:gd name="T15" fmla="*/ 32 h 60"/>
              <a:gd name="T16" fmla="*/ 31 w 34"/>
              <a:gd name="T17" fmla="*/ 33 h 60"/>
              <a:gd name="T18" fmla="*/ 30 w 34"/>
              <a:gd name="T19" fmla="*/ 23 h 60"/>
              <a:gd name="T20" fmla="*/ 25 w 34"/>
              <a:gd name="T21" fmla="*/ 14 h 60"/>
              <a:gd name="T22" fmla="*/ 24 w 34"/>
              <a:gd name="T23" fmla="*/ 13 h 60"/>
              <a:gd name="T24" fmla="*/ 22 w 34"/>
              <a:gd name="T25" fmla="*/ 10 h 60"/>
              <a:gd name="T26" fmla="*/ 21 w 34"/>
              <a:gd name="T27" fmla="*/ 6 h 60"/>
              <a:gd name="T28" fmla="*/ 18 w 34"/>
              <a:gd name="T29" fmla="*/ 12 h 60"/>
              <a:gd name="T30" fmla="*/ 14 w 34"/>
              <a:gd name="T31" fmla="*/ 17 h 60"/>
              <a:gd name="T32" fmla="*/ 9 w 34"/>
              <a:gd name="T33" fmla="*/ 29 h 60"/>
              <a:gd name="T34" fmla="*/ 5 w 34"/>
              <a:gd name="T35" fmla="*/ 39 h 60"/>
              <a:gd name="T36" fmla="*/ 4 w 34"/>
              <a:gd name="T37" fmla="*/ 49 h 60"/>
              <a:gd name="T38" fmla="*/ 5 w 34"/>
              <a:gd name="T39" fmla="*/ 55 h 60"/>
              <a:gd name="T40" fmla="*/ 6 w 34"/>
              <a:gd name="T41" fmla="*/ 59 h 60"/>
              <a:gd name="T42" fmla="*/ 4 w 34"/>
              <a:gd name="T43" fmla="*/ 60 h 60"/>
              <a:gd name="T44" fmla="*/ 0 w 34"/>
              <a:gd name="T45" fmla="*/ 49 h 60"/>
              <a:gd name="T46" fmla="*/ 3 w 34"/>
              <a:gd name="T47" fmla="*/ 38 h 60"/>
              <a:gd name="T48" fmla="*/ 7 w 34"/>
              <a:gd name="T49" fmla="*/ 26 h 60"/>
              <a:gd name="T50" fmla="*/ 12 w 34"/>
              <a:gd name="T51" fmla="*/ 16 h 60"/>
              <a:gd name="T52" fmla="*/ 14 w 34"/>
              <a:gd name="T53" fmla="*/ 13 h 60"/>
              <a:gd name="T54" fmla="*/ 16 w 34"/>
              <a:gd name="T55" fmla="*/ 10 h 60"/>
              <a:gd name="T56" fmla="*/ 18 w 34"/>
              <a:gd name="T57" fmla="*/ 5 h 60"/>
              <a:gd name="T58" fmla="*/ 19 w 34"/>
              <a:gd name="T59" fmla="*/ 2 h 60"/>
              <a:gd name="T60" fmla="*/ 21 w 34"/>
              <a:gd name="T61" fmla="*/ 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34" h="60">
                <a:moveTo>
                  <a:pt x="21" y="0"/>
                </a:moveTo>
                <a:lnTo>
                  <a:pt x="22" y="3"/>
                </a:lnTo>
                <a:lnTo>
                  <a:pt x="24" y="6"/>
                </a:lnTo>
                <a:lnTo>
                  <a:pt x="25" y="8"/>
                </a:lnTo>
                <a:lnTo>
                  <a:pt x="26" y="12"/>
                </a:lnTo>
                <a:lnTo>
                  <a:pt x="27" y="13"/>
                </a:lnTo>
                <a:lnTo>
                  <a:pt x="32" y="22"/>
                </a:lnTo>
                <a:lnTo>
                  <a:pt x="34" y="32"/>
                </a:lnTo>
                <a:lnTo>
                  <a:pt x="31" y="33"/>
                </a:lnTo>
                <a:lnTo>
                  <a:pt x="30" y="23"/>
                </a:lnTo>
                <a:lnTo>
                  <a:pt x="25" y="14"/>
                </a:lnTo>
                <a:lnTo>
                  <a:pt x="24" y="13"/>
                </a:lnTo>
                <a:lnTo>
                  <a:pt x="22" y="10"/>
                </a:lnTo>
                <a:lnTo>
                  <a:pt x="21" y="6"/>
                </a:lnTo>
                <a:lnTo>
                  <a:pt x="18" y="12"/>
                </a:lnTo>
                <a:lnTo>
                  <a:pt x="14" y="17"/>
                </a:lnTo>
                <a:lnTo>
                  <a:pt x="9" y="29"/>
                </a:lnTo>
                <a:lnTo>
                  <a:pt x="5" y="39"/>
                </a:lnTo>
                <a:lnTo>
                  <a:pt x="4" y="49"/>
                </a:lnTo>
                <a:lnTo>
                  <a:pt x="5" y="55"/>
                </a:lnTo>
                <a:lnTo>
                  <a:pt x="6" y="59"/>
                </a:lnTo>
                <a:lnTo>
                  <a:pt x="4" y="60"/>
                </a:lnTo>
                <a:lnTo>
                  <a:pt x="0" y="49"/>
                </a:lnTo>
                <a:lnTo>
                  <a:pt x="3" y="38"/>
                </a:lnTo>
                <a:lnTo>
                  <a:pt x="7" y="26"/>
                </a:lnTo>
                <a:lnTo>
                  <a:pt x="12" y="16"/>
                </a:lnTo>
                <a:lnTo>
                  <a:pt x="14" y="13"/>
                </a:lnTo>
                <a:lnTo>
                  <a:pt x="16" y="10"/>
                </a:lnTo>
                <a:lnTo>
                  <a:pt x="18" y="5"/>
                </a:lnTo>
                <a:lnTo>
                  <a:pt x="19" y="2"/>
                </a:lnTo>
                <a:lnTo>
                  <a:pt x="21" y="0"/>
                </a:lnTo>
                <a:close/>
              </a:path>
            </a:pathLst>
          </a:custGeom>
          <a:grpFill/>
          <a:ln w="0">
            <a:noFill/>
            <a:prstDash val="solid"/>
            <a:round/>
            <a:headEnd/>
            <a:tailEnd/>
          </a:ln>
        </xdr:spPr>
      </xdr:sp>
      <xdr:sp macro="" textlink="">
        <xdr:nvSpPr>
          <xdr:cNvPr id="227" name="Freeform 105">
            <a:extLst>
              <a:ext uri="{FF2B5EF4-FFF2-40B4-BE49-F238E27FC236}">
                <a16:creationId xmlns:a16="http://schemas.microsoft.com/office/drawing/2014/main" id="{00000000-0008-0000-0000-0000E3000000}"/>
              </a:ext>
            </a:extLst>
          </xdr:cNvPr>
          <xdr:cNvSpPr>
            <a:spLocks/>
          </xdr:cNvSpPr>
        </xdr:nvSpPr>
        <xdr:spPr bwMode="auto">
          <a:xfrm>
            <a:off x="677" y="292"/>
            <a:ext cx="5" cy="5"/>
          </a:xfrm>
          <a:custGeom>
            <a:avLst/>
            <a:gdLst>
              <a:gd name="T0" fmla="*/ 23 w 32"/>
              <a:gd name="T1" fmla="*/ 0 h 39"/>
              <a:gd name="T2" fmla="*/ 24 w 32"/>
              <a:gd name="T3" fmla="*/ 2 h 39"/>
              <a:gd name="T4" fmla="*/ 28 w 32"/>
              <a:gd name="T5" fmla="*/ 9 h 39"/>
              <a:gd name="T6" fmla="*/ 31 w 32"/>
              <a:gd name="T7" fmla="*/ 15 h 39"/>
              <a:gd name="T8" fmla="*/ 32 w 32"/>
              <a:gd name="T9" fmla="*/ 23 h 39"/>
              <a:gd name="T10" fmla="*/ 29 w 32"/>
              <a:gd name="T11" fmla="*/ 22 h 39"/>
              <a:gd name="T12" fmla="*/ 29 w 32"/>
              <a:gd name="T13" fmla="*/ 21 h 39"/>
              <a:gd name="T14" fmla="*/ 29 w 32"/>
              <a:gd name="T15" fmla="*/ 17 h 39"/>
              <a:gd name="T16" fmla="*/ 27 w 32"/>
              <a:gd name="T17" fmla="*/ 12 h 39"/>
              <a:gd name="T18" fmla="*/ 25 w 32"/>
              <a:gd name="T19" fmla="*/ 8 h 39"/>
              <a:gd name="T20" fmla="*/ 22 w 32"/>
              <a:gd name="T21" fmla="*/ 4 h 39"/>
              <a:gd name="T22" fmla="*/ 16 w 32"/>
              <a:gd name="T23" fmla="*/ 11 h 39"/>
              <a:gd name="T24" fmla="*/ 11 w 32"/>
              <a:gd name="T25" fmla="*/ 19 h 39"/>
              <a:gd name="T26" fmla="*/ 6 w 32"/>
              <a:gd name="T27" fmla="*/ 28 h 39"/>
              <a:gd name="T28" fmla="*/ 3 w 32"/>
              <a:gd name="T29" fmla="*/ 39 h 39"/>
              <a:gd name="T30" fmla="*/ 3 w 32"/>
              <a:gd name="T31" fmla="*/ 38 h 39"/>
              <a:gd name="T32" fmla="*/ 2 w 32"/>
              <a:gd name="T33" fmla="*/ 37 h 39"/>
              <a:gd name="T34" fmla="*/ 1 w 32"/>
              <a:gd name="T35" fmla="*/ 36 h 39"/>
              <a:gd name="T36" fmla="*/ 0 w 32"/>
              <a:gd name="T37" fmla="*/ 34 h 39"/>
              <a:gd name="T38" fmla="*/ 0 w 32"/>
              <a:gd name="T39" fmla="*/ 31 h 39"/>
              <a:gd name="T40" fmla="*/ 0 w 32"/>
              <a:gd name="T41" fmla="*/ 29 h 39"/>
              <a:gd name="T42" fmla="*/ 2 w 32"/>
              <a:gd name="T43" fmla="*/ 27 h 39"/>
              <a:gd name="T44" fmla="*/ 3 w 32"/>
              <a:gd name="T45" fmla="*/ 23 h 39"/>
              <a:gd name="T46" fmla="*/ 6 w 32"/>
              <a:gd name="T47" fmla="*/ 21 h 39"/>
              <a:gd name="T48" fmla="*/ 13 w 32"/>
              <a:gd name="T49" fmla="*/ 11 h 39"/>
              <a:gd name="T50" fmla="*/ 22 w 32"/>
              <a:gd name="T51" fmla="*/ 1 h 39"/>
              <a:gd name="T52" fmla="*/ 22 w 32"/>
              <a:gd name="T53" fmla="*/ 1 h 39"/>
              <a:gd name="T54" fmla="*/ 22 w 32"/>
              <a:gd name="T55" fmla="*/ 0 h 39"/>
              <a:gd name="T56" fmla="*/ 23 w 32"/>
              <a:gd name="T5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2" h="39">
                <a:moveTo>
                  <a:pt x="23" y="0"/>
                </a:moveTo>
                <a:lnTo>
                  <a:pt x="24" y="2"/>
                </a:lnTo>
                <a:lnTo>
                  <a:pt x="28" y="9"/>
                </a:lnTo>
                <a:lnTo>
                  <a:pt x="31" y="15"/>
                </a:lnTo>
                <a:lnTo>
                  <a:pt x="32" y="23"/>
                </a:lnTo>
                <a:lnTo>
                  <a:pt x="29" y="22"/>
                </a:lnTo>
                <a:lnTo>
                  <a:pt x="29" y="21"/>
                </a:lnTo>
                <a:lnTo>
                  <a:pt x="29" y="17"/>
                </a:lnTo>
                <a:lnTo>
                  <a:pt x="27" y="12"/>
                </a:lnTo>
                <a:lnTo>
                  <a:pt x="25" y="8"/>
                </a:lnTo>
                <a:lnTo>
                  <a:pt x="22" y="4"/>
                </a:lnTo>
                <a:lnTo>
                  <a:pt x="16" y="11"/>
                </a:lnTo>
                <a:lnTo>
                  <a:pt x="11" y="19"/>
                </a:lnTo>
                <a:lnTo>
                  <a:pt x="6" y="28"/>
                </a:lnTo>
                <a:lnTo>
                  <a:pt x="3" y="39"/>
                </a:lnTo>
                <a:lnTo>
                  <a:pt x="3" y="38"/>
                </a:lnTo>
                <a:lnTo>
                  <a:pt x="2" y="37"/>
                </a:lnTo>
                <a:lnTo>
                  <a:pt x="1" y="36"/>
                </a:lnTo>
                <a:lnTo>
                  <a:pt x="0" y="34"/>
                </a:lnTo>
                <a:lnTo>
                  <a:pt x="0" y="31"/>
                </a:lnTo>
                <a:lnTo>
                  <a:pt x="0" y="29"/>
                </a:lnTo>
                <a:lnTo>
                  <a:pt x="2" y="27"/>
                </a:lnTo>
                <a:lnTo>
                  <a:pt x="3" y="23"/>
                </a:lnTo>
                <a:lnTo>
                  <a:pt x="6" y="21"/>
                </a:lnTo>
                <a:lnTo>
                  <a:pt x="13" y="11"/>
                </a:lnTo>
                <a:lnTo>
                  <a:pt x="22" y="1"/>
                </a:lnTo>
                <a:lnTo>
                  <a:pt x="22" y="1"/>
                </a:lnTo>
                <a:lnTo>
                  <a:pt x="22" y="0"/>
                </a:lnTo>
                <a:lnTo>
                  <a:pt x="23" y="0"/>
                </a:lnTo>
                <a:close/>
              </a:path>
            </a:pathLst>
          </a:custGeom>
          <a:grpFill/>
          <a:ln w="0">
            <a:noFill/>
            <a:prstDash val="solid"/>
            <a:round/>
            <a:headEnd/>
            <a:tailEnd/>
          </a:ln>
        </xdr:spPr>
      </xdr:sp>
      <xdr:sp macro="" textlink="">
        <xdr:nvSpPr>
          <xdr:cNvPr id="228" name="Freeform 106">
            <a:extLst>
              <a:ext uri="{FF2B5EF4-FFF2-40B4-BE49-F238E27FC236}">
                <a16:creationId xmlns:a16="http://schemas.microsoft.com/office/drawing/2014/main" id="{00000000-0008-0000-0000-0000E4000000}"/>
              </a:ext>
            </a:extLst>
          </xdr:cNvPr>
          <xdr:cNvSpPr>
            <a:spLocks/>
          </xdr:cNvSpPr>
        </xdr:nvSpPr>
        <xdr:spPr bwMode="auto">
          <a:xfrm>
            <a:off x="682" y="291"/>
            <a:ext cx="5" cy="5"/>
          </a:xfrm>
          <a:custGeom>
            <a:avLst/>
            <a:gdLst>
              <a:gd name="T0" fmla="*/ 2 w 35"/>
              <a:gd name="T1" fmla="*/ 0 h 36"/>
              <a:gd name="T2" fmla="*/ 4 w 35"/>
              <a:gd name="T3" fmla="*/ 1 h 36"/>
              <a:gd name="T4" fmla="*/ 24 w 35"/>
              <a:gd name="T5" fmla="*/ 17 h 36"/>
              <a:gd name="T6" fmla="*/ 28 w 35"/>
              <a:gd name="T7" fmla="*/ 22 h 36"/>
              <a:gd name="T8" fmla="*/ 32 w 35"/>
              <a:gd name="T9" fmla="*/ 28 h 36"/>
              <a:gd name="T10" fmla="*/ 34 w 35"/>
              <a:gd name="T11" fmla="*/ 30 h 36"/>
              <a:gd name="T12" fmla="*/ 35 w 35"/>
              <a:gd name="T13" fmla="*/ 31 h 36"/>
              <a:gd name="T14" fmla="*/ 34 w 35"/>
              <a:gd name="T15" fmla="*/ 33 h 36"/>
              <a:gd name="T16" fmla="*/ 32 w 35"/>
              <a:gd name="T17" fmla="*/ 34 h 36"/>
              <a:gd name="T18" fmla="*/ 30 w 35"/>
              <a:gd name="T19" fmla="*/ 36 h 36"/>
              <a:gd name="T20" fmla="*/ 23 w 35"/>
              <a:gd name="T21" fmla="*/ 26 h 36"/>
              <a:gd name="T22" fmla="*/ 14 w 35"/>
              <a:gd name="T23" fmla="*/ 16 h 36"/>
              <a:gd name="T24" fmla="*/ 4 w 35"/>
              <a:gd name="T25" fmla="*/ 9 h 36"/>
              <a:gd name="T26" fmla="*/ 2 w 35"/>
              <a:gd name="T27" fmla="*/ 19 h 36"/>
              <a:gd name="T28" fmla="*/ 1 w 35"/>
              <a:gd name="T29" fmla="*/ 30 h 36"/>
              <a:gd name="T30" fmla="*/ 1 w 35"/>
              <a:gd name="T31" fmla="*/ 29 h 36"/>
              <a:gd name="T32" fmla="*/ 1 w 35"/>
              <a:gd name="T33" fmla="*/ 28 h 36"/>
              <a:gd name="T34" fmla="*/ 0 w 35"/>
              <a:gd name="T35" fmla="*/ 27 h 36"/>
              <a:gd name="T36" fmla="*/ 0 w 35"/>
              <a:gd name="T37" fmla="*/ 26 h 36"/>
              <a:gd name="T38" fmla="*/ 0 w 35"/>
              <a:gd name="T39" fmla="*/ 25 h 36"/>
              <a:gd name="T40" fmla="*/ 0 w 35"/>
              <a:gd name="T41" fmla="*/ 22 h 36"/>
              <a:gd name="T42" fmla="*/ 0 w 35"/>
              <a:gd name="T43" fmla="*/ 20 h 36"/>
              <a:gd name="T44" fmla="*/ 1 w 35"/>
              <a:gd name="T45" fmla="*/ 13 h 36"/>
              <a:gd name="T46" fmla="*/ 2 w 35"/>
              <a:gd name="T47" fmla="*/ 7 h 36"/>
              <a:gd name="T48" fmla="*/ 2 w 35"/>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5" h="36">
                <a:moveTo>
                  <a:pt x="2" y="0"/>
                </a:moveTo>
                <a:lnTo>
                  <a:pt x="4" y="1"/>
                </a:lnTo>
                <a:lnTo>
                  <a:pt x="24" y="17"/>
                </a:lnTo>
                <a:lnTo>
                  <a:pt x="28" y="22"/>
                </a:lnTo>
                <a:lnTo>
                  <a:pt x="32" y="28"/>
                </a:lnTo>
                <a:lnTo>
                  <a:pt x="34" y="30"/>
                </a:lnTo>
                <a:lnTo>
                  <a:pt x="35" y="31"/>
                </a:lnTo>
                <a:lnTo>
                  <a:pt x="34" y="33"/>
                </a:lnTo>
                <a:lnTo>
                  <a:pt x="32" y="34"/>
                </a:lnTo>
                <a:lnTo>
                  <a:pt x="30" y="36"/>
                </a:lnTo>
                <a:lnTo>
                  <a:pt x="23" y="26"/>
                </a:lnTo>
                <a:lnTo>
                  <a:pt x="14" y="16"/>
                </a:lnTo>
                <a:lnTo>
                  <a:pt x="4" y="9"/>
                </a:lnTo>
                <a:lnTo>
                  <a:pt x="2" y="19"/>
                </a:lnTo>
                <a:lnTo>
                  <a:pt x="1" y="30"/>
                </a:lnTo>
                <a:lnTo>
                  <a:pt x="1" y="29"/>
                </a:lnTo>
                <a:lnTo>
                  <a:pt x="1" y="28"/>
                </a:lnTo>
                <a:lnTo>
                  <a:pt x="0" y="27"/>
                </a:lnTo>
                <a:lnTo>
                  <a:pt x="0" y="26"/>
                </a:lnTo>
                <a:lnTo>
                  <a:pt x="0" y="25"/>
                </a:lnTo>
                <a:lnTo>
                  <a:pt x="0" y="22"/>
                </a:lnTo>
                <a:lnTo>
                  <a:pt x="0" y="20"/>
                </a:lnTo>
                <a:lnTo>
                  <a:pt x="1" y="13"/>
                </a:lnTo>
                <a:lnTo>
                  <a:pt x="2" y="7"/>
                </a:lnTo>
                <a:lnTo>
                  <a:pt x="2" y="0"/>
                </a:lnTo>
                <a:close/>
              </a:path>
            </a:pathLst>
          </a:custGeom>
          <a:grpFill/>
          <a:ln w="0">
            <a:noFill/>
            <a:prstDash val="solid"/>
            <a:round/>
            <a:headEnd/>
            <a:tailEnd/>
          </a:ln>
        </xdr:spPr>
      </xdr:sp>
      <xdr:sp macro="" textlink="">
        <xdr:nvSpPr>
          <xdr:cNvPr id="229" name="Freeform 107">
            <a:extLst>
              <a:ext uri="{FF2B5EF4-FFF2-40B4-BE49-F238E27FC236}">
                <a16:creationId xmlns:a16="http://schemas.microsoft.com/office/drawing/2014/main" id="{00000000-0008-0000-0000-0000E5000000}"/>
              </a:ext>
            </a:extLst>
          </xdr:cNvPr>
          <xdr:cNvSpPr>
            <a:spLocks noEditPoints="1"/>
          </xdr:cNvSpPr>
        </xdr:nvSpPr>
        <xdr:spPr bwMode="auto">
          <a:xfrm>
            <a:off x="728" y="295"/>
            <a:ext cx="8" cy="6"/>
          </a:xfrm>
          <a:custGeom>
            <a:avLst/>
            <a:gdLst>
              <a:gd name="T0" fmla="*/ 40 w 55"/>
              <a:gd name="T1" fmla="*/ 4 h 42"/>
              <a:gd name="T2" fmla="*/ 38 w 55"/>
              <a:gd name="T3" fmla="*/ 4 h 42"/>
              <a:gd name="T4" fmla="*/ 36 w 55"/>
              <a:gd name="T5" fmla="*/ 5 h 42"/>
              <a:gd name="T6" fmla="*/ 35 w 55"/>
              <a:gd name="T7" fmla="*/ 5 h 42"/>
              <a:gd name="T8" fmla="*/ 29 w 55"/>
              <a:gd name="T9" fmla="*/ 7 h 42"/>
              <a:gd name="T10" fmla="*/ 24 w 55"/>
              <a:gd name="T11" fmla="*/ 8 h 42"/>
              <a:gd name="T12" fmla="*/ 19 w 55"/>
              <a:gd name="T13" fmla="*/ 11 h 42"/>
              <a:gd name="T14" fmla="*/ 15 w 55"/>
              <a:gd name="T15" fmla="*/ 13 h 42"/>
              <a:gd name="T16" fmla="*/ 11 w 55"/>
              <a:gd name="T17" fmla="*/ 16 h 42"/>
              <a:gd name="T18" fmla="*/ 8 w 55"/>
              <a:gd name="T19" fmla="*/ 21 h 42"/>
              <a:gd name="T20" fmla="*/ 5 w 55"/>
              <a:gd name="T21" fmla="*/ 23 h 42"/>
              <a:gd name="T22" fmla="*/ 4 w 55"/>
              <a:gd name="T23" fmla="*/ 26 h 42"/>
              <a:gd name="T24" fmla="*/ 2 w 55"/>
              <a:gd name="T25" fmla="*/ 31 h 42"/>
              <a:gd name="T26" fmla="*/ 2 w 55"/>
              <a:gd name="T27" fmla="*/ 34 h 42"/>
              <a:gd name="T28" fmla="*/ 3 w 55"/>
              <a:gd name="T29" fmla="*/ 37 h 42"/>
              <a:gd name="T30" fmla="*/ 8 w 55"/>
              <a:gd name="T31" fmla="*/ 39 h 42"/>
              <a:gd name="T32" fmla="*/ 14 w 55"/>
              <a:gd name="T33" fmla="*/ 39 h 42"/>
              <a:gd name="T34" fmla="*/ 23 w 55"/>
              <a:gd name="T35" fmla="*/ 37 h 42"/>
              <a:gd name="T36" fmla="*/ 27 w 55"/>
              <a:gd name="T37" fmla="*/ 35 h 42"/>
              <a:gd name="T38" fmla="*/ 30 w 55"/>
              <a:gd name="T39" fmla="*/ 34 h 42"/>
              <a:gd name="T40" fmla="*/ 35 w 55"/>
              <a:gd name="T41" fmla="*/ 30 h 42"/>
              <a:gd name="T42" fmla="*/ 38 w 55"/>
              <a:gd name="T43" fmla="*/ 26 h 42"/>
              <a:gd name="T44" fmla="*/ 40 w 55"/>
              <a:gd name="T45" fmla="*/ 21 h 42"/>
              <a:gd name="T46" fmla="*/ 42 w 55"/>
              <a:gd name="T47" fmla="*/ 16 h 42"/>
              <a:gd name="T48" fmla="*/ 42 w 55"/>
              <a:gd name="T49" fmla="*/ 12 h 42"/>
              <a:gd name="T50" fmla="*/ 43 w 55"/>
              <a:gd name="T51" fmla="*/ 8 h 42"/>
              <a:gd name="T52" fmla="*/ 43 w 55"/>
              <a:gd name="T53" fmla="*/ 7 h 42"/>
              <a:gd name="T54" fmla="*/ 43 w 55"/>
              <a:gd name="T55" fmla="*/ 6 h 42"/>
              <a:gd name="T56" fmla="*/ 43 w 55"/>
              <a:gd name="T57" fmla="*/ 5 h 42"/>
              <a:gd name="T58" fmla="*/ 42 w 55"/>
              <a:gd name="T59" fmla="*/ 4 h 42"/>
              <a:gd name="T60" fmla="*/ 40 w 55"/>
              <a:gd name="T61" fmla="*/ 4 h 42"/>
              <a:gd name="T62" fmla="*/ 52 w 55"/>
              <a:gd name="T63" fmla="*/ 0 h 42"/>
              <a:gd name="T64" fmla="*/ 55 w 55"/>
              <a:gd name="T65" fmla="*/ 0 h 42"/>
              <a:gd name="T66" fmla="*/ 53 w 55"/>
              <a:gd name="T67" fmla="*/ 3 h 42"/>
              <a:gd name="T68" fmla="*/ 53 w 55"/>
              <a:gd name="T69" fmla="*/ 4 h 42"/>
              <a:gd name="T70" fmla="*/ 52 w 55"/>
              <a:gd name="T71" fmla="*/ 6 h 42"/>
              <a:gd name="T72" fmla="*/ 51 w 55"/>
              <a:gd name="T73" fmla="*/ 8 h 42"/>
              <a:gd name="T74" fmla="*/ 49 w 55"/>
              <a:gd name="T75" fmla="*/ 11 h 42"/>
              <a:gd name="T76" fmla="*/ 47 w 55"/>
              <a:gd name="T77" fmla="*/ 14 h 42"/>
              <a:gd name="T78" fmla="*/ 45 w 55"/>
              <a:gd name="T79" fmla="*/ 19 h 42"/>
              <a:gd name="T80" fmla="*/ 43 w 55"/>
              <a:gd name="T81" fmla="*/ 23 h 42"/>
              <a:gd name="T82" fmla="*/ 41 w 55"/>
              <a:gd name="T83" fmla="*/ 25 h 42"/>
              <a:gd name="T84" fmla="*/ 40 w 55"/>
              <a:gd name="T85" fmla="*/ 28 h 42"/>
              <a:gd name="T86" fmla="*/ 38 w 55"/>
              <a:gd name="T87" fmla="*/ 31 h 42"/>
              <a:gd name="T88" fmla="*/ 35 w 55"/>
              <a:gd name="T89" fmla="*/ 34 h 42"/>
              <a:gd name="T90" fmla="*/ 32 w 55"/>
              <a:gd name="T91" fmla="*/ 37 h 42"/>
              <a:gd name="T92" fmla="*/ 28 w 55"/>
              <a:gd name="T93" fmla="*/ 38 h 42"/>
              <a:gd name="T94" fmla="*/ 24 w 55"/>
              <a:gd name="T95" fmla="*/ 40 h 42"/>
              <a:gd name="T96" fmla="*/ 17 w 55"/>
              <a:gd name="T97" fmla="*/ 41 h 42"/>
              <a:gd name="T98" fmla="*/ 12 w 55"/>
              <a:gd name="T99" fmla="*/ 42 h 42"/>
              <a:gd name="T100" fmla="*/ 5 w 55"/>
              <a:gd name="T101" fmla="*/ 41 h 42"/>
              <a:gd name="T102" fmla="*/ 1 w 55"/>
              <a:gd name="T103" fmla="*/ 39 h 42"/>
              <a:gd name="T104" fmla="*/ 0 w 55"/>
              <a:gd name="T105" fmla="*/ 37 h 42"/>
              <a:gd name="T106" fmla="*/ 0 w 55"/>
              <a:gd name="T107" fmla="*/ 33 h 42"/>
              <a:gd name="T108" fmla="*/ 0 w 55"/>
              <a:gd name="T109" fmla="*/ 30 h 42"/>
              <a:gd name="T110" fmla="*/ 1 w 55"/>
              <a:gd name="T111" fmla="*/ 25 h 42"/>
              <a:gd name="T112" fmla="*/ 8 w 55"/>
              <a:gd name="T113" fmla="*/ 15 h 42"/>
              <a:gd name="T114" fmla="*/ 18 w 55"/>
              <a:gd name="T115" fmla="*/ 8 h 42"/>
              <a:gd name="T116" fmla="*/ 29 w 55"/>
              <a:gd name="T117" fmla="*/ 4 h 42"/>
              <a:gd name="T118" fmla="*/ 41 w 55"/>
              <a:gd name="T119" fmla="*/ 0 h 42"/>
              <a:gd name="T120" fmla="*/ 52 w 55"/>
              <a:gd name="T121" fmla="*/ 0 h 42"/>
              <a:gd name="T122" fmla="*/ 52 w 55"/>
              <a:gd name="T123"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5" h="42">
                <a:moveTo>
                  <a:pt x="40" y="4"/>
                </a:moveTo>
                <a:lnTo>
                  <a:pt x="38" y="4"/>
                </a:lnTo>
                <a:lnTo>
                  <a:pt x="36" y="5"/>
                </a:lnTo>
                <a:lnTo>
                  <a:pt x="35" y="5"/>
                </a:lnTo>
                <a:lnTo>
                  <a:pt x="29" y="7"/>
                </a:lnTo>
                <a:lnTo>
                  <a:pt x="24" y="8"/>
                </a:lnTo>
                <a:lnTo>
                  <a:pt x="19" y="11"/>
                </a:lnTo>
                <a:lnTo>
                  <a:pt x="15" y="13"/>
                </a:lnTo>
                <a:lnTo>
                  <a:pt x="11" y="16"/>
                </a:lnTo>
                <a:lnTo>
                  <a:pt x="8" y="21"/>
                </a:lnTo>
                <a:lnTo>
                  <a:pt x="5" y="23"/>
                </a:lnTo>
                <a:lnTo>
                  <a:pt x="4" y="26"/>
                </a:lnTo>
                <a:lnTo>
                  <a:pt x="2" y="31"/>
                </a:lnTo>
                <a:lnTo>
                  <a:pt x="2" y="34"/>
                </a:lnTo>
                <a:lnTo>
                  <a:pt x="3" y="37"/>
                </a:lnTo>
                <a:lnTo>
                  <a:pt x="8" y="39"/>
                </a:lnTo>
                <a:lnTo>
                  <a:pt x="14" y="39"/>
                </a:lnTo>
                <a:lnTo>
                  <a:pt x="23" y="37"/>
                </a:lnTo>
                <a:lnTo>
                  <a:pt x="27" y="35"/>
                </a:lnTo>
                <a:lnTo>
                  <a:pt x="30" y="34"/>
                </a:lnTo>
                <a:lnTo>
                  <a:pt x="35" y="30"/>
                </a:lnTo>
                <a:lnTo>
                  <a:pt x="38" y="26"/>
                </a:lnTo>
                <a:lnTo>
                  <a:pt x="40" y="21"/>
                </a:lnTo>
                <a:lnTo>
                  <a:pt x="42" y="16"/>
                </a:lnTo>
                <a:lnTo>
                  <a:pt x="42" y="12"/>
                </a:lnTo>
                <a:lnTo>
                  <a:pt x="43" y="8"/>
                </a:lnTo>
                <a:lnTo>
                  <a:pt x="43" y="7"/>
                </a:lnTo>
                <a:lnTo>
                  <a:pt x="43" y="6"/>
                </a:lnTo>
                <a:lnTo>
                  <a:pt x="43" y="5"/>
                </a:lnTo>
                <a:lnTo>
                  <a:pt x="42" y="4"/>
                </a:lnTo>
                <a:lnTo>
                  <a:pt x="40" y="4"/>
                </a:lnTo>
                <a:close/>
                <a:moveTo>
                  <a:pt x="52" y="0"/>
                </a:moveTo>
                <a:lnTo>
                  <a:pt x="55" y="0"/>
                </a:lnTo>
                <a:lnTo>
                  <a:pt x="53" y="3"/>
                </a:lnTo>
                <a:lnTo>
                  <a:pt x="53" y="4"/>
                </a:lnTo>
                <a:lnTo>
                  <a:pt x="52" y="6"/>
                </a:lnTo>
                <a:lnTo>
                  <a:pt x="51" y="8"/>
                </a:lnTo>
                <a:lnTo>
                  <a:pt x="49" y="11"/>
                </a:lnTo>
                <a:lnTo>
                  <a:pt x="47" y="14"/>
                </a:lnTo>
                <a:lnTo>
                  <a:pt x="45" y="19"/>
                </a:lnTo>
                <a:lnTo>
                  <a:pt x="43" y="23"/>
                </a:lnTo>
                <a:lnTo>
                  <a:pt x="41" y="25"/>
                </a:lnTo>
                <a:lnTo>
                  <a:pt x="40" y="28"/>
                </a:lnTo>
                <a:lnTo>
                  <a:pt x="38" y="31"/>
                </a:lnTo>
                <a:lnTo>
                  <a:pt x="35" y="34"/>
                </a:lnTo>
                <a:lnTo>
                  <a:pt x="32" y="37"/>
                </a:lnTo>
                <a:lnTo>
                  <a:pt x="28" y="38"/>
                </a:lnTo>
                <a:lnTo>
                  <a:pt x="24" y="40"/>
                </a:lnTo>
                <a:lnTo>
                  <a:pt x="17" y="41"/>
                </a:lnTo>
                <a:lnTo>
                  <a:pt x="12" y="42"/>
                </a:lnTo>
                <a:lnTo>
                  <a:pt x="5" y="41"/>
                </a:lnTo>
                <a:lnTo>
                  <a:pt x="1" y="39"/>
                </a:lnTo>
                <a:lnTo>
                  <a:pt x="0" y="37"/>
                </a:lnTo>
                <a:lnTo>
                  <a:pt x="0" y="33"/>
                </a:lnTo>
                <a:lnTo>
                  <a:pt x="0" y="30"/>
                </a:lnTo>
                <a:lnTo>
                  <a:pt x="1" y="25"/>
                </a:lnTo>
                <a:lnTo>
                  <a:pt x="8" y="15"/>
                </a:lnTo>
                <a:lnTo>
                  <a:pt x="18" y="8"/>
                </a:lnTo>
                <a:lnTo>
                  <a:pt x="29" y="4"/>
                </a:lnTo>
                <a:lnTo>
                  <a:pt x="41" y="0"/>
                </a:lnTo>
                <a:lnTo>
                  <a:pt x="52" y="0"/>
                </a:lnTo>
                <a:lnTo>
                  <a:pt x="52" y="0"/>
                </a:lnTo>
                <a:close/>
              </a:path>
            </a:pathLst>
          </a:custGeom>
          <a:grpFill/>
          <a:ln w="0">
            <a:noFill/>
            <a:prstDash val="solid"/>
            <a:round/>
            <a:headEnd/>
            <a:tailEnd/>
          </a:ln>
        </xdr:spPr>
      </xdr:sp>
      <xdr:sp macro="" textlink="">
        <xdr:nvSpPr>
          <xdr:cNvPr id="230" name="Freeform 108">
            <a:extLst>
              <a:ext uri="{FF2B5EF4-FFF2-40B4-BE49-F238E27FC236}">
                <a16:creationId xmlns:a16="http://schemas.microsoft.com/office/drawing/2014/main" id="{00000000-0008-0000-0000-0000E6000000}"/>
              </a:ext>
            </a:extLst>
          </xdr:cNvPr>
          <xdr:cNvSpPr>
            <a:spLocks noEditPoints="1"/>
          </xdr:cNvSpPr>
        </xdr:nvSpPr>
        <xdr:spPr bwMode="auto">
          <a:xfrm>
            <a:off x="724" y="293"/>
            <a:ext cx="5" cy="7"/>
          </a:xfrm>
          <a:custGeom>
            <a:avLst/>
            <a:gdLst>
              <a:gd name="T0" fmla="*/ 8 w 32"/>
              <a:gd name="T1" fmla="*/ 6 h 58"/>
              <a:gd name="T2" fmla="*/ 8 w 32"/>
              <a:gd name="T3" fmla="*/ 6 h 58"/>
              <a:gd name="T4" fmla="*/ 7 w 32"/>
              <a:gd name="T5" fmla="*/ 9 h 58"/>
              <a:gd name="T6" fmla="*/ 4 w 32"/>
              <a:gd name="T7" fmla="*/ 22 h 58"/>
              <a:gd name="T8" fmla="*/ 3 w 32"/>
              <a:gd name="T9" fmla="*/ 35 h 58"/>
              <a:gd name="T10" fmla="*/ 4 w 32"/>
              <a:gd name="T11" fmla="*/ 40 h 58"/>
              <a:gd name="T12" fmla="*/ 5 w 32"/>
              <a:gd name="T13" fmla="*/ 43 h 58"/>
              <a:gd name="T14" fmla="*/ 7 w 32"/>
              <a:gd name="T15" fmla="*/ 47 h 58"/>
              <a:gd name="T16" fmla="*/ 9 w 32"/>
              <a:gd name="T17" fmla="*/ 50 h 58"/>
              <a:gd name="T18" fmla="*/ 12 w 32"/>
              <a:gd name="T19" fmla="*/ 53 h 58"/>
              <a:gd name="T20" fmla="*/ 15 w 32"/>
              <a:gd name="T21" fmla="*/ 55 h 58"/>
              <a:gd name="T22" fmla="*/ 18 w 32"/>
              <a:gd name="T23" fmla="*/ 56 h 58"/>
              <a:gd name="T24" fmla="*/ 20 w 32"/>
              <a:gd name="T25" fmla="*/ 56 h 58"/>
              <a:gd name="T26" fmla="*/ 22 w 32"/>
              <a:gd name="T27" fmla="*/ 55 h 58"/>
              <a:gd name="T28" fmla="*/ 23 w 32"/>
              <a:gd name="T29" fmla="*/ 53 h 58"/>
              <a:gd name="T30" fmla="*/ 25 w 32"/>
              <a:gd name="T31" fmla="*/ 49 h 58"/>
              <a:gd name="T32" fmla="*/ 26 w 32"/>
              <a:gd name="T33" fmla="*/ 43 h 58"/>
              <a:gd name="T34" fmla="*/ 27 w 32"/>
              <a:gd name="T35" fmla="*/ 38 h 58"/>
              <a:gd name="T36" fmla="*/ 27 w 32"/>
              <a:gd name="T37" fmla="*/ 34 h 58"/>
              <a:gd name="T38" fmla="*/ 27 w 32"/>
              <a:gd name="T39" fmla="*/ 31 h 58"/>
              <a:gd name="T40" fmla="*/ 27 w 32"/>
              <a:gd name="T41" fmla="*/ 29 h 58"/>
              <a:gd name="T42" fmla="*/ 26 w 32"/>
              <a:gd name="T43" fmla="*/ 25 h 58"/>
              <a:gd name="T44" fmla="*/ 25 w 32"/>
              <a:gd name="T45" fmla="*/ 22 h 58"/>
              <a:gd name="T46" fmla="*/ 23 w 32"/>
              <a:gd name="T47" fmla="*/ 20 h 58"/>
              <a:gd name="T48" fmla="*/ 21 w 32"/>
              <a:gd name="T49" fmla="*/ 16 h 58"/>
              <a:gd name="T50" fmla="*/ 19 w 32"/>
              <a:gd name="T51" fmla="*/ 13 h 58"/>
              <a:gd name="T52" fmla="*/ 15 w 32"/>
              <a:gd name="T53" fmla="*/ 9 h 58"/>
              <a:gd name="T54" fmla="*/ 14 w 32"/>
              <a:gd name="T55" fmla="*/ 9 h 58"/>
              <a:gd name="T56" fmla="*/ 13 w 32"/>
              <a:gd name="T57" fmla="*/ 8 h 58"/>
              <a:gd name="T58" fmla="*/ 11 w 32"/>
              <a:gd name="T59" fmla="*/ 7 h 58"/>
              <a:gd name="T60" fmla="*/ 9 w 32"/>
              <a:gd name="T61" fmla="*/ 7 h 58"/>
              <a:gd name="T62" fmla="*/ 8 w 32"/>
              <a:gd name="T63" fmla="*/ 6 h 58"/>
              <a:gd name="T64" fmla="*/ 6 w 32"/>
              <a:gd name="T65" fmla="*/ 0 h 58"/>
              <a:gd name="T66" fmla="*/ 7 w 32"/>
              <a:gd name="T67" fmla="*/ 0 h 58"/>
              <a:gd name="T68" fmla="*/ 9 w 32"/>
              <a:gd name="T69" fmla="*/ 2 h 58"/>
              <a:gd name="T70" fmla="*/ 11 w 32"/>
              <a:gd name="T71" fmla="*/ 3 h 58"/>
              <a:gd name="T72" fmla="*/ 17 w 32"/>
              <a:gd name="T73" fmla="*/ 5 h 58"/>
              <a:gd name="T74" fmla="*/ 19 w 32"/>
              <a:gd name="T75" fmla="*/ 7 h 58"/>
              <a:gd name="T76" fmla="*/ 21 w 32"/>
              <a:gd name="T77" fmla="*/ 8 h 58"/>
              <a:gd name="T78" fmla="*/ 23 w 32"/>
              <a:gd name="T79" fmla="*/ 11 h 58"/>
              <a:gd name="T80" fmla="*/ 24 w 32"/>
              <a:gd name="T81" fmla="*/ 12 h 58"/>
              <a:gd name="T82" fmla="*/ 25 w 32"/>
              <a:gd name="T83" fmla="*/ 13 h 58"/>
              <a:gd name="T84" fmla="*/ 28 w 32"/>
              <a:gd name="T85" fmla="*/ 16 h 58"/>
              <a:gd name="T86" fmla="*/ 29 w 32"/>
              <a:gd name="T87" fmla="*/ 21 h 58"/>
              <a:gd name="T88" fmla="*/ 30 w 32"/>
              <a:gd name="T89" fmla="*/ 25 h 58"/>
              <a:gd name="T90" fmla="*/ 30 w 32"/>
              <a:gd name="T91" fmla="*/ 31 h 58"/>
              <a:gd name="T92" fmla="*/ 32 w 32"/>
              <a:gd name="T93" fmla="*/ 41 h 58"/>
              <a:gd name="T94" fmla="*/ 29 w 32"/>
              <a:gd name="T95" fmla="*/ 50 h 58"/>
              <a:gd name="T96" fmla="*/ 28 w 32"/>
              <a:gd name="T97" fmla="*/ 52 h 58"/>
              <a:gd name="T98" fmla="*/ 26 w 32"/>
              <a:gd name="T99" fmla="*/ 55 h 58"/>
              <a:gd name="T100" fmla="*/ 23 w 32"/>
              <a:gd name="T101" fmla="*/ 57 h 58"/>
              <a:gd name="T102" fmla="*/ 20 w 32"/>
              <a:gd name="T103" fmla="*/ 58 h 58"/>
              <a:gd name="T104" fmla="*/ 15 w 32"/>
              <a:gd name="T105" fmla="*/ 58 h 58"/>
              <a:gd name="T106" fmla="*/ 11 w 32"/>
              <a:gd name="T107" fmla="*/ 56 h 58"/>
              <a:gd name="T108" fmla="*/ 7 w 32"/>
              <a:gd name="T109" fmla="*/ 52 h 58"/>
              <a:gd name="T110" fmla="*/ 5 w 32"/>
              <a:gd name="T111" fmla="*/ 49 h 58"/>
              <a:gd name="T112" fmla="*/ 1 w 32"/>
              <a:gd name="T113" fmla="*/ 44 h 58"/>
              <a:gd name="T114" fmla="*/ 0 w 32"/>
              <a:gd name="T115" fmla="*/ 40 h 58"/>
              <a:gd name="T116" fmla="*/ 1 w 32"/>
              <a:gd name="T117" fmla="*/ 24 h 58"/>
              <a:gd name="T118" fmla="*/ 5 w 32"/>
              <a:gd name="T119" fmla="*/ 8 h 58"/>
              <a:gd name="T120" fmla="*/ 5 w 32"/>
              <a:gd name="T121" fmla="*/ 4 h 58"/>
              <a:gd name="T122" fmla="*/ 6 w 32"/>
              <a:gd name="T123" fmla="*/ 0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2" h="58">
                <a:moveTo>
                  <a:pt x="8" y="6"/>
                </a:moveTo>
                <a:lnTo>
                  <a:pt x="8" y="6"/>
                </a:lnTo>
                <a:lnTo>
                  <a:pt x="7" y="9"/>
                </a:lnTo>
                <a:lnTo>
                  <a:pt x="4" y="22"/>
                </a:lnTo>
                <a:lnTo>
                  <a:pt x="3" y="35"/>
                </a:lnTo>
                <a:lnTo>
                  <a:pt x="4" y="40"/>
                </a:lnTo>
                <a:lnTo>
                  <a:pt x="5" y="43"/>
                </a:lnTo>
                <a:lnTo>
                  <a:pt x="7" y="47"/>
                </a:lnTo>
                <a:lnTo>
                  <a:pt x="9" y="50"/>
                </a:lnTo>
                <a:lnTo>
                  <a:pt x="12" y="53"/>
                </a:lnTo>
                <a:lnTo>
                  <a:pt x="15" y="55"/>
                </a:lnTo>
                <a:lnTo>
                  <a:pt x="18" y="56"/>
                </a:lnTo>
                <a:lnTo>
                  <a:pt x="20" y="56"/>
                </a:lnTo>
                <a:lnTo>
                  <a:pt x="22" y="55"/>
                </a:lnTo>
                <a:lnTo>
                  <a:pt x="23" y="53"/>
                </a:lnTo>
                <a:lnTo>
                  <a:pt x="25" y="49"/>
                </a:lnTo>
                <a:lnTo>
                  <a:pt x="26" y="43"/>
                </a:lnTo>
                <a:lnTo>
                  <a:pt x="27" y="38"/>
                </a:lnTo>
                <a:lnTo>
                  <a:pt x="27" y="34"/>
                </a:lnTo>
                <a:lnTo>
                  <a:pt x="27" y="31"/>
                </a:lnTo>
                <a:lnTo>
                  <a:pt x="27" y="29"/>
                </a:lnTo>
                <a:lnTo>
                  <a:pt x="26" y="25"/>
                </a:lnTo>
                <a:lnTo>
                  <a:pt x="25" y="22"/>
                </a:lnTo>
                <a:lnTo>
                  <a:pt x="23" y="20"/>
                </a:lnTo>
                <a:lnTo>
                  <a:pt x="21" y="16"/>
                </a:lnTo>
                <a:lnTo>
                  <a:pt x="19" y="13"/>
                </a:lnTo>
                <a:lnTo>
                  <a:pt x="15" y="9"/>
                </a:lnTo>
                <a:lnTo>
                  <a:pt x="14" y="9"/>
                </a:lnTo>
                <a:lnTo>
                  <a:pt x="13" y="8"/>
                </a:lnTo>
                <a:lnTo>
                  <a:pt x="11" y="7"/>
                </a:lnTo>
                <a:lnTo>
                  <a:pt x="9" y="7"/>
                </a:lnTo>
                <a:lnTo>
                  <a:pt x="8" y="6"/>
                </a:lnTo>
                <a:close/>
                <a:moveTo>
                  <a:pt x="6" y="0"/>
                </a:moveTo>
                <a:lnTo>
                  <a:pt x="7" y="0"/>
                </a:lnTo>
                <a:lnTo>
                  <a:pt x="9" y="2"/>
                </a:lnTo>
                <a:lnTo>
                  <a:pt x="11" y="3"/>
                </a:lnTo>
                <a:lnTo>
                  <a:pt x="17" y="5"/>
                </a:lnTo>
                <a:lnTo>
                  <a:pt x="19" y="7"/>
                </a:lnTo>
                <a:lnTo>
                  <a:pt x="21" y="8"/>
                </a:lnTo>
                <a:lnTo>
                  <a:pt x="23" y="11"/>
                </a:lnTo>
                <a:lnTo>
                  <a:pt x="24" y="12"/>
                </a:lnTo>
                <a:lnTo>
                  <a:pt x="25" y="13"/>
                </a:lnTo>
                <a:lnTo>
                  <a:pt x="28" y="16"/>
                </a:lnTo>
                <a:lnTo>
                  <a:pt x="29" y="21"/>
                </a:lnTo>
                <a:lnTo>
                  <a:pt x="30" y="25"/>
                </a:lnTo>
                <a:lnTo>
                  <a:pt x="30" y="31"/>
                </a:lnTo>
                <a:lnTo>
                  <a:pt x="32" y="41"/>
                </a:lnTo>
                <a:lnTo>
                  <a:pt x="29" y="50"/>
                </a:lnTo>
                <a:lnTo>
                  <a:pt x="28" y="52"/>
                </a:lnTo>
                <a:lnTo>
                  <a:pt x="26" y="55"/>
                </a:lnTo>
                <a:lnTo>
                  <a:pt x="23" y="57"/>
                </a:lnTo>
                <a:lnTo>
                  <a:pt x="20" y="58"/>
                </a:lnTo>
                <a:lnTo>
                  <a:pt x="15" y="58"/>
                </a:lnTo>
                <a:lnTo>
                  <a:pt x="11" y="56"/>
                </a:lnTo>
                <a:lnTo>
                  <a:pt x="7" y="52"/>
                </a:lnTo>
                <a:lnTo>
                  <a:pt x="5" y="49"/>
                </a:lnTo>
                <a:lnTo>
                  <a:pt x="1" y="44"/>
                </a:lnTo>
                <a:lnTo>
                  <a:pt x="0" y="40"/>
                </a:lnTo>
                <a:lnTo>
                  <a:pt x="1" y="24"/>
                </a:lnTo>
                <a:lnTo>
                  <a:pt x="5" y="8"/>
                </a:lnTo>
                <a:lnTo>
                  <a:pt x="5" y="4"/>
                </a:lnTo>
                <a:lnTo>
                  <a:pt x="6" y="0"/>
                </a:lnTo>
                <a:close/>
              </a:path>
            </a:pathLst>
          </a:custGeom>
          <a:grpFill/>
          <a:ln w="0">
            <a:noFill/>
            <a:prstDash val="solid"/>
            <a:round/>
            <a:headEnd/>
            <a:tailEnd/>
          </a:ln>
        </xdr:spPr>
      </xdr:sp>
      <xdr:sp macro="" textlink="">
        <xdr:nvSpPr>
          <xdr:cNvPr id="231" name="Freeform 109">
            <a:extLst>
              <a:ext uri="{FF2B5EF4-FFF2-40B4-BE49-F238E27FC236}">
                <a16:creationId xmlns:a16="http://schemas.microsoft.com/office/drawing/2014/main" id="{00000000-0008-0000-0000-0000E7000000}"/>
              </a:ext>
            </a:extLst>
          </xdr:cNvPr>
          <xdr:cNvSpPr>
            <a:spLocks/>
          </xdr:cNvSpPr>
        </xdr:nvSpPr>
        <xdr:spPr bwMode="auto">
          <a:xfrm>
            <a:off x="728" y="292"/>
            <a:ext cx="5" cy="4"/>
          </a:xfrm>
          <a:custGeom>
            <a:avLst/>
            <a:gdLst>
              <a:gd name="T0" fmla="*/ 25 w 31"/>
              <a:gd name="T1" fmla="*/ 0 h 34"/>
              <a:gd name="T2" fmla="*/ 26 w 31"/>
              <a:gd name="T3" fmla="*/ 1 h 34"/>
              <a:gd name="T4" fmla="*/ 27 w 31"/>
              <a:gd name="T5" fmla="*/ 7 h 34"/>
              <a:gd name="T6" fmla="*/ 28 w 31"/>
              <a:gd name="T7" fmla="*/ 12 h 34"/>
              <a:gd name="T8" fmla="*/ 30 w 31"/>
              <a:gd name="T9" fmla="*/ 18 h 34"/>
              <a:gd name="T10" fmla="*/ 31 w 31"/>
              <a:gd name="T11" fmla="*/ 25 h 34"/>
              <a:gd name="T12" fmla="*/ 30 w 31"/>
              <a:gd name="T13" fmla="*/ 33 h 34"/>
              <a:gd name="T14" fmla="*/ 28 w 31"/>
              <a:gd name="T15" fmla="*/ 32 h 34"/>
              <a:gd name="T16" fmla="*/ 28 w 31"/>
              <a:gd name="T17" fmla="*/ 28 h 34"/>
              <a:gd name="T18" fmla="*/ 28 w 31"/>
              <a:gd name="T19" fmla="*/ 24 h 34"/>
              <a:gd name="T20" fmla="*/ 27 w 31"/>
              <a:gd name="T21" fmla="*/ 21 h 34"/>
              <a:gd name="T22" fmla="*/ 26 w 31"/>
              <a:gd name="T23" fmla="*/ 17 h 34"/>
              <a:gd name="T24" fmla="*/ 25 w 31"/>
              <a:gd name="T25" fmla="*/ 13 h 34"/>
              <a:gd name="T26" fmla="*/ 23 w 31"/>
              <a:gd name="T27" fmla="*/ 9 h 34"/>
              <a:gd name="T28" fmla="*/ 20 w 31"/>
              <a:gd name="T29" fmla="*/ 7 h 34"/>
              <a:gd name="T30" fmla="*/ 14 w 31"/>
              <a:gd name="T31" fmla="*/ 12 h 34"/>
              <a:gd name="T32" fmla="*/ 9 w 31"/>
              <a:gd name="T33" fmla="*/ 17 h 34"/>
              <a:gd name="T34" fmla="*/ 7 w 31"/>
              <a:gd name="T35" fmla="*/ 22 h 34"/>
              <a:gd name="T36" fmla="*/ 5 w 31"/>
              <a:gd name="T37" fmla="*/ 26 h 34"/>
              <a:gd name="T38" fmla="*/ 3 w 31"/>
              <a:gd name="T39" fmla="*/ 30 h 34"/>
              <a:gd name="T40" fmla="*/ 3 w 31"/>
              <a:gd name="T41" fmla="*/ 32 h 34"/>
              <a:gd name="T42" fmla="*/ 2 w 31"/>
              <a:gd name="T43" fmla="*/ 34 h 34"/>
              <a:gd name="T44" fmla="*/ 2 w 31"/>
              <a:gd name="T45" fmla="*/ 34 h 34"/>
              <a:gd name="T46" fmla="*/ 1 w 31"/>
              <a:gd name="T47" fmla="*/ 33 h 34"/>
              <a:gd name="T48" fmla="*/ 1 w 31"/>
              <a:gd name="T49" fmla="*/ 33 h 34"/>
              <a:gd name="T50" fmla="*/ 0 w 31"/>
              <a:gd name="T51" fmla="*/ 31 h 34"/>
              <a:gd name="T52" fmla="*/ 0 w 31"/>
              <a:gd name="T53" fmla="*/ 30 h 34"/>
              <a:gd name="T54" fmla="*/ 1 w 31"/>
              <a:gd name="T55" fmla="*/ 27 h 34"/>
              <a:gd name="T56" fmla="*/ 2 w 31"/>
              <a:gd name="T57" fmla="*/ 25 h 34"/>
              <a:gd name="T58" fmla="*/ 5 w 31"/>
              <a:gd name="T59" fmla="*/ 21 h 34"/>
              <a:gd name="T60" fmla="*/ 7 w 31"/>
              <a:gd name="T61" fmla="*/ 16 h 34"/>
              <a:gd name="T62" fmla="*/ 11 w 31"/>
              <a:gd name="T63" fmla="*/ 10 h 34"/>
              <a:gd name="T64" fmla="*/ 16 w 31"/>
              <a:gd name="T65" fmla="*/ 6 h 34"/>
              <a:gd name="T66" fmla="*/ 22 w 31"/>
              <a:gd name="T67" fmla="*/ 1 h 34"/>
              <a:gd name="T68" fmla="*/ 24 w 31"/>
              <a:gd name="T69" fmla="*/ 0 h 34"/>
              <a:gd name="T70" fmla="*/ 25 w 31"/>
              <a:gd name="T71"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1" h="34">
                <a:moveTo>
                  <a:pt x="25" y="0"/>
                </a:moveTo>
                <a:lnTo>
                  <a:pt x="26" y="1"/>
                </a:lnTo>
                <a:lnTo>
                  <a:pt x="27" y="7"/>
                </a:lnTo>
                <a:lnTo>
                  <a:pt x="28" y="12"/>
                </a:lnTo>
                <a:lnTo>
                  <a:pt x="30" y="18"/>
                </a:lnTo>
                <a:lnTo>
                  <a:pt x="31" y="25"/>
                </a:lnTo>
                <a:lnTo>
                  <a:pt x="30" y="33"/>
                </a:lnTo>
                <a:lnTo>
                  <a:pt x="28" y="32"/>
                </a:lnTo>
                <a:lnTo>
                  <a:pt x="28" y="28"/>
                </a:lnTo>
                <a:lnTo>
                  <a:pt x="28" y="24"/>
                </a:lnTo>
                <a:lnTo>
                  <a:pt x="27" y="21"/>
                </a:lnTo>
                <a:lnTo>
                  <a:pt x="26" y="17"/>
                </a:lnTo>
                <a:lnTo>
                  <a:pt x="25" y="13"/>
                </a:lnTo>
                <a:lnTo>
                  <a:pt x="23" y="9"/>
                </a:lnTo>
                <a:lnTo>
                  <a:pt x="20" y="7"/>
                </a:lnTo>
                <a:lnTo>
                  <a:pt x="14" y="12"/>
                </a:lnTo>
                <a:lnTo>
                  <a:pt x="9" y="17"/>
                </a:lnTo>
                <a:lnTo>
                  <a:pt x="7" y="22"/>
                </a:lnTo>
                <a:lnTo>
                  <a:pt x="5" y="26"/>
                </a:lnTo>
                <a:lnTo>
                  <a:pt x="3" y="30"/>
                </a:lnTo>
                <a:lnTo>
                  <a:pt x="3" y="32"/>
                </a:lnTo>
                <a:lnTo>
                  <a:pt x="2" y="34"/>
                </a:lnTo>
                <a:lnTo>
                  <a:pt x="2" y="34"/>
                </a:lnTo>
                <a:lnTo>
                  <a:pt x="1" y="33"/>
                </a:lnTo>
                <a:lnTo>
                  <a:pt x="1" y="33"/>
                </a:lnTo>
                <a:lnTo>
                  <a:pt x="0" y="31"/>
                </a:lnTo>
                <a:lnTo>
                  <a:pt x="0" y="30"/>
                </a:lnTo>
                <a:lnTo>
                  <a:pt x="1" y="27"/>
                </a:lnTo>
                <a:lnTo>
                  <a:pt x="2" y="25"/>
                </a:lnTo>
                <a:lnTo>
                  <a:pt x="5" y="21"/>
                </a:lnTo>
                <a:lnTo>
                  <a:pt x="7" y="16"/>
                </a:lnTo>
                <a:lnTo>
                  <a:pt x="11" y="10"/>
                </a:lnTo>
                <a:lnTo>
                  <a:pt x="16" y="6"/>
                </a:lnTo>
                <a:lnTo>
                  <a:pt x="22" y="1"/>
                </a:lnTo>
                <a:lnTo>
                  <a:pt x="24" y="0"/>
                </a:lnTo>
                <a:lnTo>
                  <a:pt x="25" y="0"/>
                </a:lnTo>
                <a:close/>
              </a:path>
            </a:pathLst>
          </a:custGeom>
          <a:grpFill/>
          <a:ln w="0">
            <a:noFill/>
            <a:prstDash val="solid"/>
            <a:round/>
            <a:headEnd/>
            <a:tailEnd/>
          </a:ln>
        </xdr:spPr>
      </xdr:sp>
      <xdr:sp macro="" textlink="">
        <xdr:nvSpPr>
          <xdr:cNvPr id="232" name="Freeform 110">
            <a:extLst>
              <a:ext uri="{FF2B5EF4-FFF2-40B4-BE49-F238E27FC236}">
                <a16:creationId xmlns:a16="http://schemas.microsoft.com/office/drawing/2014/main" id="{00000000-0008-0000-0000-0000E8000000}"/>
              </a:ext>
            </a:extLst>
          </xdr:cNvPr>
          <xdr:cNvSpPr>
            <a:spLocks/>
          </xdr:cNvSpPr>
        </xdr:nvSpPr>
        <xdr:spPr bwMode="auto">
          <a:xfrm>
            <a:off x="732" y="290"/>
            <a:ext cx="3" cy="6"/>
          </a:xfrm>
          <a:custGeom>
            <a:avLst/>
            <a:gdLst>
              <a:gd name="T0" fmla="*/ 8 w 23"/>
              <a:gd name="T1" fmla="*/ 0 h 47"/>
              <a:gd name="T2" fmla="*/ 10 w 23"/>
              <a:gd name="T3" fmla="*/ 3 h 47"/>
              <a:gd name="T4" fmla="*/ 18 w 23"/>
              <a:gd name="T5" fmla="*/ 12 h 47"/>
              <a:gd name="T6" fmla="*/ 23 w 23"/>
              <a:gd name="T7" fmla="*/ 23 h 47"/>
              <a:gd name="T8" fmla="*/ 23 w 23"/>
              <a:gd name="T9" fmla="*/ 35 h 47"/>
              <a:gd name="T10" fmla="*/ 23 w 23"/>
              <a:gd name="T11" fmla="*/ 39 h 47"/>
              <a:gd name="T12" fmla="*/ 22 w 23"/>
              <a:gd name="T13" fmla="*/ 41 h 47"/>
              <a:gd name="T14" fmla="*/ 21 w 23"/>
              <a:gd name="T15" fmla="*/ 43 h 47"/>
              <a:gd name="T16" fmla="*/ 19 w 23"/>
              <a:gd name="T17" fmla="*/ 46 h 47"/>
              <a:gd name="T18" fmla="*/ 12 w 23"/>
              <a:gd name="T19" fmla="*/ 47 h 47"/>
              <a:gd name="T20" fmla="*/ 14 w 23"/>
              <a:gd name="T21" fmla="*/ 42 h 47"/>
              <a:gd name="T22" fmla="*/ 14 w 23"/>
              <a:gd name="T23" fmla="*/ 39 h 47"/>
              <a:gd name="T24" fmla="*/ 16 w 23"/>
              <a:gd name="T25" fmla="*/ 31 h 47"/>
              <a:gd name="T26" fmla="*/ 17 w 23"/>
              <a:gd name="T27" fmla="*/ 26 h 47"/>
              <a:gd name="T28" fmla="*/ 17 w 23"/>
              <a:gd name="T29" fmla="*/ 22 h 47"/>
              <a:gd name="T30" fmla="*/ 17 w 23"/>
              <a:gd name="T31" fmla="*/ 18 h 47"/>
              <a:gd name="T32" fmla="*/ 16 w 23"/>
              <a:gd name="T33" fmla="*/ 14 h 47"/>
              <a:gd name="T34" fmla="*/ 15 w 23"/>
              <a:gd name="T35" fmla="*/ 12 h 47"/>
              <a:gd name="T36" fmla="*/ 14 w 23"/>
              <a:gd name="T37" fmla="*/ 9 h 47"/>
              <a:gd name="T38" fmla="*/ 13 w 23"/>
              <a:gd name="T39" fmla="*/ 9 h 47"/>
              <a:gd name="T40" fmla="*/ 12 w 23"/>
              <a:gd name="T41" fmla="*/ 8 h 47"/>
              <a:gd name="T42" fmla="*/ 11 w 23"/>
              <a:gd name="T43" fmla="*/ 8 h 47"/>
              <a:gd name="T44" fmla="*/ 10 w 23"/>
              <a:gd name="T45" fmla="*/ 7 h 47"/>
              <a:gd name="T46" fmla="*/ 10 w 23"/>
              <a:gd name="T47" fmla="*/ 7 h 47"/>
              <a:gd name="T48" fmla="*/ 9 w 23"/>
              <a:gd name="T49" fmla="*/ 9 h 47"/>
              <a:gd name="T50" fmla="*/ 8 w 23"/>
              <a:gd name="T51" fmla="*/ 13 h 47"/>
              <a:gd name="T52" fmla="*/ 7 w 23"/>
              <a:gd name="T53" fmla="*/ 15 h 47"/>
              <a:gd name="T54" fmla="*/ 5 w 23"/>
              <a:gd name="T55" fmla="*/ 18 h 47"/>
              <a:gd name="T56" fmla="*/ 4 w 23"/>
              <a:gd name="T57" fmla="*/ 22 h 47"/>
              <a:gd name="T58" fmla="*/ 3 w 23"/>
              <a:gd name="T59" fmla="*/ 25 h 47"/>
              <a:gd name="T60" fmla="*/ 1 w 23"/>
              <a:gd name="T61" fmla="*/ 28 h 47"/>
              <a:gd name="T62" fmla="*/ 0 w 23"/>
              <a:gd name="T63" fmla="*/ 24 h 47"/>
              <a:gd name="T64" fmla="*/ 2 w 23"/>
              <a:gd name="T65" fmla="*/ 20 h 47"/>
              <a:gd name="T66" fmla="*/ 4 w 23"/>
              <a:gd name="T67" fmla="*/ 13 h 47"/>
              <a:gd name="T68" fmla="*/ 7 w 23"/>
              <a:gd name="T69" fmla="*/ 7 h 47"/>
              <a:gd name="T70" fmla="*/ 8 w 23"/>
              <a:gd name="T71" fmla="*/ 4 h 47"/>
              <a:gd name="T72" fmla="*/ 8 w 23"/>
              <a:gd name="T73" fmla="*/ 0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3" h="47">
                <a:moveTo>
                  <a:pt x="8" y="0"/>
                </a:moveTo>
                <a:lnTo>
                  <a:pt x="10" y="3"/>
                </a:lnTo>
                <a:lnTo>
                  <a:pt x="18" y="12"/>
                </a:lnTo>
                <a:lnTo>
                  <a:pt x="23" y="23"/>
                </a:lnTo>
                <a:lnTo>
                  <a:pt x="23" y="35"/>
                </a:lnTo>
                <a:lnTo>
                  <a:pt x="23" y="39"/>
                </a:lnTo>
                <a:lnTo>
                  <a:pt x="22" y="41"/>
                </a:lnTo>
                <a:lnTo>
                  <a:pt x="21" y="43"/>
                </a:lnTo>
                <a:lnTo>
                  <a:pt x="19" y="46"/>
                </a:lnTo>
                <a:lnTo>
                  <a:pt x="12" y="47"/>
                </a:lnTo>
                <a:lnTo>
                  <a:pt x="14" y="42"/>
                </a:lnTo>
                <a:lnTo>
                  <a:pt x="14" y="39"/>
                </a:lnTo>
                <a:lnTo>
                  <a:pt x="16" y="31"/>
                </a:lnTo>
                <a:lnTo>
                  <a:pt x="17" y="26"/>
                </a:lnTo>
                <a:lnTo>
                  <a:pt x="17" y="22"/>
                </a:lnTo>
                <a:lnTo>
                  <a:pt x="17" y="18"/>
                </a:lnTo>
                <a:lnTo>
                  <a:pt x="16" y="14"/>
                </a:lnTo>
                <a:lnTo>
                  <a:pt x="15" y="12"/>
                </a:lnTo>
                <a:lnTo>
                  <a:pt x="14" y="9"/>
                </a:lnTo>
                <a:lnTo>
                  <a:pt x="13" y="9"/>
                </a:lnTo>
                <a:lnTo>
                  <a:pt x="12" y="8"/>
                </a:lnTo>
                <a:lnTo>
                  <a:pt x="11" y="8"/>
                </a:lnTo>
                <a:lnTo>
                  <a:pt x="10" y="7"/>
                </a:lnTo>
                <a:lnTo>
                  <a:pt x="10" y="7"/>
                </a:lnTo>
                <a:lnTo>
                  <a:pt x="9" y="9"/>
                </a:lnTo>
                <a:lnTo>
                  <a:pt x="8" y="13"/>
                </a:lnTo>
                <a:lnTo>
                  <a:pt x="7" y="15"/>
                </a:lnTo>
                <a:lnTo>
                  <a:pt x="5" y="18"/>
                </a:lnTo>
                <a:lnTo>
                  <a:pt x="4" y="22"/>
                </a:lnTo>
                <a:lnTo>
                  <a:pt x="3" y="25"/>
                </a:lnTo>
                <a:lnTo>
                  <a:pt x="1" y="28"/>
                </a:lnTo>
                <a:lnTo>
                  <a:pt x="0" y="24"/>
                </a:lnTo>
                <a:lnTo>
                  <a:pt x="2" y="20"/>
                </a:lnTo>
                <a:lnTo>
                  <a:pt x="4" y="13"/>
                </a:lnTo>
                <a:lnTo>
                  <a:pt x="7" y="7"/>
                </a:lnTo>
                <a:lnTo>
                  <a:pt x="8" y="4"/>
                </a:lnTo>
                <a:lnTo>
                  <a:pt x="8" y="0"/>
                </a:lnTo>
                <a:close/>
              </a:path>
            </a:pathLst>
          </a:custGeom>
          <a:grpFill/>
          <a:ln w="0">
            <a:noFill/>
            <a:prstDash val="solid"/>
            <a:round/>
            <a:headEnd/>
            <a:tailEnd/>
          </a:ln>
        </xdr:spPr>
      </xdr:sp>
      <xdr:sp macro="" textlink="">
        <xdr:nvSpPr>
          <xdr:cNvPr id="233" name="Freeform 111">
            <a:extLst>
              <a:ext uri="{FF2B5EF4-FFF2-40B4-BE49-F238E27FC236}">
                <a16:creationId xmlns:a16="http://schemas.microsoft.com/office/drawing/2014/main" id="{00000000-0008-0000-0000-0000E9000000}"/>
              </a:ext>
            </a:extLst>
          </xdr:cNvPr>
          <xdr:cNvSpPr>
            <a:spLocks/>
          </xdr:cNvSpPr>
        </xdr:nvSpPr>
        <xdr:spPr bwMode="auto">
          <a:xfrm>
            <a:off x="726" y="290"/>
            <a:ext cx="4" cy="3"/>
          </a:xfrm>
          <a:custGeom>
            <a:avLst/>
            <a:gdLst>
              <a:gd name="T0" fmla="*/ 17 w 30"/>
              <a:gd name="T1" fmla="*/ 0 h 31"/>
              <a:gd name="T2" fmla="*/ 23 w 30"/>
              <a:gd name="T3" fmla="*/ 9 h 31"/>
              <a:gd name="T4" fmla="*/ 27 w 30"/>
              <a:gd name="T5" fmla="*/ 16 h 31"/>
              <a:gd name="T6" fmla="*/ 29 w 30"/>
              <a:gd name="T7" fmla="*/ 23 h 31"/>
              <a:gd name="T8" fmla="*/ 30 w 30"/>
              <a:gd name="T9" fmla="*/ 31 h 31"/>
              <a:gd name="T10" fmla="*/ 29 w 30"/>
              <a:gd name="T11" fmla="*/ 31 h 31"/>
              <a:gd name="T12" fmla="*/ 28 w 30"/>
              <a:gd name="T13" fmla="*/ 31 h 31"/>
              <a:gd name="T14" fmla="*/ 28 w 30"/>
              <a:gd name="T15" fmla="*/ 31 h 31"/>
              <a:gd name="T16" fmla="*/ 27 w 30"/>
              <a:gd name="T17" fmla="*/ 30 h 31"/>
              <a:gd name="T18" fmla="*/ 27 w 30"/>
              <a:gd name="T19" fmla="*/ 30 h 31"/>
              <a:gd name="T20" fmla="*/ 27 w 30"/>
              <a:gd name="T21" fmla="*/ 29 h 31"/>
              <a:gd name="T22" fmla="*/ 27 w 30"/>
              <a:gd name="T23" fmla="*/ 27 h 31"/>
              <a:gd name="T24" fmla="*/ 27 w 30"/>
              <a:gd name="T25" fmla="*/ 25 h 31"/>
              <a:gd name="T26" fmla="*/ 26 w 30"/>
              <a:gd name="T27" fmla="*/ 24 h 31"/>
              <a:gd name="T28" fmla="*/ 25 w 30"/>
              <a:gd name="T29" fmla="*/ 21 h 31"/>
              <a:gd name="T30" fmla="*/ 23 w 30"/>
              <a:gd name="T31" fmla="*/ 16 h 31"/>
              <a:gd name="T32" fmla="*/ 19 w 30"/>
              <a:gd name="T33" fmla="*/ 12 h 31"/>
              <a:gd name="T34" fmla="*/ 16 w 30"/>
              <a:gd name="T35" fmla="*/ 7 h 31"/>
              <a:gd name="T36" fmla="*/ 12 w 30"/>
              <a:gd name="T37" fmla="*/ 9 h 31"/>
              <a:gd name="T38" fmla="*/ 10 w 30"/>
              <a:gd name="T39" fmla="*/ 13 h 31"/>
              <a:gd name="T40" fmla="*/ 6 w 30"/>
              <a:gd name="T41" fmla="*/ 16 h 31"/>
              <a:gd name="T42" fmla="*/ 4 w 30"/>
              <a:gd name="T43" fmla="*/ 18 h 31"/>
              <a:gd name="T44" fmla="*/ 3 w 30"/>
              <a:gd name="T45" fmla="*/ 22 h 31"/>
              <a:gd name="T46" fmla="*/ 2 w 30"/>
              <a:gd name="T47" fmla="*/ 24 h 31"/>
              <a:gd name="T48" fmla="*/ 1 w 30"/>
              <a:gd name="T49" fmla="*/ 25 h 31"/>
              <a:gd name="T50" fmla="*/ 2 w 30"/>
              <a:gd name="T51" fmla="*/ 27 h 31"/>
              <a:gd name="T52" fmla="*/ 0 w 30"/>
              <a:gd name="T53" fmla="*/ 25 h 31"/>
              <a:gd name="T54" fmla="*/ 0 w 30"/>
              <a:gd name="T55" fmla="*/ 23 h 31"/>
              <a:gd name="T56" fmla="*/ 0 w 30"/>
              <a:gd name="T57" fmla="*/ 19 h 31"/>
              <a:gd name="T58" fmla="*/ 2 w 30"/>
              <a:gd name="T59" fmla="*/ 17 h 31"/>
              <a:gd name="T60" fmla="*/ 3 w 30"/>
              <a:gd name="T61" fmla="*/ 15 h 31"/>
              <a:gd name="T62" fmla="*/ 5 w 30"/>
              <a:gd name="T63" fmla="*/ 13 h 31"/>
              <a:gd name="T64" fmla="*/ 8 w 30"/>
              <a:gd name="T65" fmla="*/ 10 h 31"/>
              <a:gd name="T66" fmla="*/ 12 w 30"/>
              <a:gd name="T67" fmla="*/ 6 h 31"/>
              <a:gd name="T68" fmla="*/ 16 w 30"/>
              <a:gd name="T69" fmla="*/ 1 h 31"/>
              <a:gd name="T70" fmla="*/ 17 w 30"/>
              <a:gd name="T71" fmla="*/ 0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0" h="31">
                <a:moveTo>
                  <a:pt x="17" y="0"/>
                </a:moveTo>
                <a:lnTo>
                  <a:pt x="23" y="9"/>
                </a:lnTo>
                <a:lnTo>
                  <a:pt x="27" y="16"/>
                </a:lnTo>
                <a:lnTo>
                  <a:pt x="29" y="23"/>
                </a:lnTo>
                <a:lnTo>
                  <a:pt x="30" y="31"/>
                </a:lnTo>
                <a:lnTo>
                  <a:pt x="29" y="31"/>
                </a:lnTo>
                <a:lnTo>
                  <a:pt x="28" y="31"/>
                </a:lnTo>
                <a:lnTo>
                  <a:pt x="28" y="31"/>
                </a:lnTo>
                <a:lnTo>
                  <a:pt x="27" y="30"/>
                </a:lnTo>
                <a:lnTo>
                  <a:pt x="27" y="30"/>
                </a:lnTo>
                <a:lnTo>
                  <a:pt x="27" y="29"/>
                </a:lnTo>
                <a:lnTo>
                  <a:pt x="27" y="27"/>
                </a:lnTo>
                <a:lnTo>
                  <a:pt x="27" y="25"/>
                </a:lnTo>
                <a:lnTo>
                  <a:pt x="26" y="24"/>
                </a:lnTo>
                <a:lnTo>
                  <a:pt x="25" y="21"/>
                </a:lnTo>
                <a:lnTo>
                  <a:pt x="23" y="16"/>
                </a:lnTo>
                <a:lnTo>
                  <a:pt x="19" y="12"/>
                </a:lnTo>
                <a:lnTo>
                  <a:pt x="16" y="7"/>
                </a:lnTo>
                <a:lnTo>
                  <a:pt x="12" y="9"/>
                </a:lnTo>
                <a:lnTo>
                  <a:pt x="10" y="13"/>
                </a:lnTo>
                <a:lnTo>
                  <a:pt x="6" y="16"/>
                </a:lnTo>
                <a:lnTo>
                  <a:pt x="4" y="18"/>
                </a:lnTo>
                <a:lnTo>
                  <a:pt x="3" y="22"/>
                </a:lnTo>
                <a:lnTo>
                  <a:pt x="2" y="24"/>
                </a:lnTo>
                <a:lnTo>
                  <a:pt x="1" y="25"/>
                </a:lnTo>
                <a:lnTo>
                  <a:pt x="2" y="27"/>
                </a:lnTo>
                <a:lnTo>
                  <a:pt x="0" y="25"/>
                </a:lnTo>
                <a:lnTo>
                  <a:pt x="0" y="23"/>
                </a:lnTo>
                <a:lnTo>
                  <a:pt x="0" y="19"/>
                </a:lnTo>
                <a:lnTo>
                  <a:pt x="2" y="17"/>
                </a:lnTo>
                <a:lnTo>
                  <a:pt x="3" y="15"/>
                </a:lnTo>
                <a:lnTo>
                  <a:pt x="5" y="13"/>
                </a:lnTo>
                <a:lnTo>
                  <a:pt x="8" y="10"/>
                </a:lnTo>
                <a:lnTo>
                  <a:pt x="12" y="6"/>
                </a:lnTo>
                <a:lnTo>
                  <a:pt x="16" y="1"/>
                </a:lnTo>
                <a:lnTo>
                  <a:pt x="17" y="0"/>
                </a:lnTo>
                <a:close/>
              </a:path>
            </a:pathLst>
          </a:custGeom>
          <a:grpFill/>
          <a:ln w="0">
            <a:noFill/>
            <a:prstDash val="solid"/>
            <a:round/>
            <a:headEnd/>
            <a:tailEnd/>
          </a:ln>
        </xdr:spPr>
      </xdr:sp>
      <xdr:sp macro="" textlink="">
        <xdr:nvSpPr>
          <xdr:cNvPr id="234" name="Freeform 112">
            <a:extLst>
              <a:ext uri="{FF2B5EF4-FFF2-40B4-BE49-F238E27FC236}">
                <a16:creationId xmlns:a16="http://schemas.microsoft.com/office/drawing/2014/main" id="{00000000-0008-0000-0000-0000EA000000}"/>
              </a:ext>
            </a:extLst>
          </xdr:cNvPr>
          <xdr:cNvSpPr>
            <a:spLocks/>
          </xdr:cNvSpPr>
        </xdr:nvSpPr>
        <xdr:spPr bwMode="auto">
          <a:xfrm>
            <a:off x="721" y="293"/>
            <a:ext cx="6" cy="7"/>
          </a:xfrm>
          <a:custGeom>
            <a:avLst/>
            <a:gdLst>
              <a:gd name="T0" fmla="*/ 2 w 37"/>
              <a:gd name="T1" fmla="*/ 0 h 55"/>
              <a:gd name="T2" fmla="*/ 6 w 37"/>
              <a:gd name="T3" fmla="*/ 2 h 55"/>
              <a:gd name="T4" fmla="*/ 13 w 37"/>
              <a:gd name="T5" fmla="*/ 6 h 55"/>
              <a:gd name="T6" fmla="*/ 19 w 37"/>
              <a:gd name="T7" fmla="*/ 10 h 55"/>
              <a:gd name="T8" fmla="*/ 21 w 37"/>
              <a:gd name="T9" fmla="*/ 12 h 55"/>
              <a:gd name="T10" fmla="*/ 23 w 37"/>
              <a:gd name="T11" fmla="*/ 13 h 55"/>
              <a:gd name="T12" fmla="*/ 25 w 37"/>
              <a:gd name="T13" fmla="*/ 15 h 55"/>
              <a:gd name="T14" fmla="*/ 25 w 37"/>
              <a:gd name="T15" fmla="*/ 18 h 55"/>
              <a:gd name="T16" fmla="*/ 25 w 37"/>
              <a:gd name="T17" fmla="*/ 19 h 55"/>
              <a:gd name="T18" fmla="*/ 25 w 37"/>
              <a:gd name="T19" fmla="*/ 21 h 55"/>
              <a:gd name="T20" fmla="*/ 25 w 37"/>
              <a:gd name="T21" fmla="*/ 23 h 55"/>
              <a:gd name="T22" fmla="*/ 23 w 37"/>
              <a:gd name="T23" fmla="*/ 22 h 55"/>
              <a:gd name="T24" fmla="*/ 23 w 37"/>
              <a:gd name="T25" fmla="*/ 21 h 55"/>
              <a:gd name="T26" fmla="*/ 23 w 37"/>
              <a:gd name="T27" fmla="*/ 21 h 55"/>
              <a:gd name="T28" fmla="*/ 22 w 37"/>
              <a:gd name="T29" fmla="*/ 19 h 55"/>
              <a:gd name="T30" fmla="*/ 21 w 37"/>
              <a:gd name="T31" fmla="*/ 17 h 55"/>
              <a:gd name="T32" fmla="*/ 19 w 37"/>
              <a:gd name="T33" fmla="*/ 14 h 55"/>
              <a:gd name="T34" fmla="*/ 17 w 37"/>
              <a:gd name="T35" fmla="*/ 12 h 55"/>
              <a:gd name="T36" fmla="*/ 14 w 37"/>
              <a:gd name="T37" fmla="*/ 10 h 55"/>
              <a:gd name="T38" fmla="*/ 11 w 37"/>
              <a:gd name="T39" fmla="*/ 9 h 55"/>
              <a:gd name="T40" fmla="*/ 7 w 37"/>
              <a:gd name="T41" fmla="*/ 8 h 55"/>
              <a:gd name="T42" fmla="*/ 3 w 37"/>
              <a:gd name="T43" fmla="*/ 8 h 55"/>
              <a:gd name="T44" fmla="*/ 3 w 37"/>
              <a:gd name="T45" fmla="*/ 11 h 55"/>
              <a:gd name="T46" fmla="*/ 2 w 37"/>
              <a:gd name="T47" fmla="*/ 15 h 55"/>
              <a:gd name="T48" fmla="*/ 3 w 37"/>
              <a:gd name="T49" fmla="*/ 20 h 55"/>
              <a:gd name="T50" fmla="*/ 4 w 37"/>
              <a:gd name="T51" fmla="*/ 23 h 55"/>
              <a:gd name="T52" fmla="*/ 6 w 37"/>
              <a:gd name="T53" fmla="*/ 30 h 55"/>
              <a:gd name="T54" fmla="*/ 9 w 37"/>
              <a:gd name="T55" fmla="*/ 35 h 55"/>
              <a:gd name="T56" fmla="*/ 13 w 37"/>
              <a:gd name="T57" fmla="*/ 40 h 55"/>
              <a:gd name="T58" fmla="*/ 20 w 37"/>
              <a:gd name="T59" fmla="*/ 47 h 55"/>
              <a:gd name="T60" fmla="*/ 29 w 37"/>
              <a:gd name="T61" fmla="*/ 52 h 55"/>
              <a:gd name="T62" fmla="*/ 37 w 37"/>
              <a:gd name="T63" fmla="*/ 52 h 55"/>
              <a:gd name="T64" fmla="*/ 37 w 37"/>
              <a:gd name="T65" fmla="*/ 55 h 55"/>
              <a:gd name="T66" fmla="*/ 28 w 37"/>
              <a:gd name="T67" fmla="*/ 54 h 55"/>
              <a:gd name="T68" fmla="*/ 19 w 37"/>
              <a:gd name="T69" fmla="*/ 49 h 55"/>
              <a:gd name="T70" fmla="*/ 11 w 37"/>
              <a:gd name="T71" fmla="*/ 43 h 55"/>
              <a:gd name="T72" fmla="*/ 3 w 37"/>
              <a:gd name="T73" fmla="*/ 29 h 55"/>
              <a:gd name="T74" fmla="*/ 0 w 37"/>
              <a:gd name="T75" fmla="*/ 14 h 55"/>
              <a:gd name="T76" fmla="*/ 1 w 37"/>
              <a:gd name="T77" fmla="*/ 1 h 55"/>
              <a:gd name="T78" fmla="*/ 2 w 37"/>
              <a:gd name="T79"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7" h="55">
                <a:moveTo>
                  <a:pt x="2" y="0"/>
                </a:moveTo>
                <a:lnTo>
                  <a:pt x="6" y="2"/>
                </a:lnTo>
                <a:lnTo>
                  <a:pt x="13" y="6"/>
                </a:lnTo>
                <a:lnTo>
                  <a:pt x="19" y="10"/>
                </a:lnTo>
                <a:lnTo>
                  <a:pt x="21" y="12"/>
                </a:lnTo>
                <a:lnTo>
                  <a:pt x="23" y="13"/>
                </a:lnTo>
                <a:lnTo>
                  <a:pt x="25" y="15"/>
                </a:lnTo>
                <a:lnTo>
                  <a:pt x="25" y="18"/>
                </a:lnTo>
                <a:lnTo>
                  <a:pt x="25" y="19"/>
                </a:lnTo>
                <a:lnTo>
                  <a:pt x="25" y="21"/>
                </a:lnTo>
                <a:lnTo>
                  <a:pt x="25" y="23"/>
                </a:lnTo>
                <a:lnTo>
                  <a:pt x="23" y="22"/>
                </a:lnTo>
                <a:lnTo>
                  <a:pt x="23" y="21"/>
                </a:lnTo>
                <a:lnTo>
                  <a:pt x="23" y="21"/>
                </a:lnTo>
                <a:lnTo>
                  <a:pt x="22" y="19"/>
                </a:lnTo>
                <a:lnTo>
                  <a:pt x="21" y="17"/>
                </a:lnTo>
                <a:lnTo>
                  <a:pt x="19" y="14"/>
                </a:lnTo>
                <a:lnTo>
                  <a:pt x="17" y="12"/>
                </a:lnTo>
                <a:lnTo>
                  <a:pt x="14" y="10"/>
                </a:lnTo>
                <a:lnTo>
                  <a:pt x="11" y="9"/>
                </a:lnTo>
                <a:lnTo>
                  <a:pt x="7" y="8"/>
                </a:lnTo>
                <a:lnTo>
                  <a:pt x="3" y="8"/>
                </a:lnTo>
                <a:lnTo>
                  <a:pt x="3" y="11"/>
                </a:lnTo>
                <a:lnTo>
                  <a:pt x="2" y="15"/>
                </a:lnTo>
                <a:lnTo>
                  <a:pt x="3" y="20"/>
                </a:lnTo>
                <a:lnTo>
                  <a:pt x="4" y="23"/>
                </a:lnTo>
                <a:lnTo>
                  <a:pt x="6" y="30"/>
                </a:lnTo>
                <a:lnTo>
                  <a:pt x="9" y="35"/>
                </a:lnTo>
                <a:lnTo>
                  <a:pt x="13" y="40"/>
                </a:lnTo>
                <a:lnTo>
                  <a:pt x="20" y="47"/>
                </a:lnTo>
                <a:lnTo>
                  <a:pt x="29" y="52"/>
                </a:lnTo>
                <a:lnTo>
                  <a:pt x="37" y="52"/>
                </a:lnTo>
                <a:lnTo>
                  <a:pt x="37" y="55"/>
                </a:lnTo>
                <a:lnTo>
                  <a:pt x="28" y="54"/>
                </a:lnTo>
                <a:lnTo>
                  <a:pt x="19" y="49"/>
                </a:lnTo>
                <a:lnTo>
                  <a:pt x="11" y="43"/>
                </a:lnTo>
                <a:lnTo>
                  <a:pt x="3" y="29"/>
                </a:lnTo>
                <a:lnTo>
                  <a:pt x="0" y="14"/>
                </a:lnTo>
                <a:lnTo>
                  <a:pt x="1" y="1"/>
                </a:lnTo>
                <a:lnTo>
                  <a:pt x="2" y="0"/>
                </a:lnTo>
                <a:close/>
              </a:path>
            </a:pathLst>
          </a:custGeom>
          <a:grpFill/>
          <a:ln w="0">
            <a:noFill/>
            <a:prstDash val="solid"/>
            <a:round/>
            <a:headEnd/>
            <a:tailEnd/>
          </a:ln>
        </xdr:spPr>
      </xdr:sp>
      <xdr:sp macro="" textlink="">
        <xdr:nvSpPr>
          <xdr:cNvPr id="235" name="Freeform 113">
            <a:extLst>
              <a:ext uri="{FF2B5EF4-FFF2-40B4-BE49-F238E27FC236}">
                <a16:creationId xmlns:a16="http://schemas.microsoft.com/office/drawing/2014/main" id="{00000000-0008-0000-0000-0000EB000000}"/>
              </a:ext>
            </a:extLst>
          </xdr:cNvPr>
          <xdr:cNvSpPr>
            <a:spLocks/>
          </xdr:cNvSpPr>
        </xdr:nvSpPr>
        <xdr:spPr bwMode="auto">
          <a:xfrm>
            <a:off x="722" y="289"/>
            <a:ext cx="4" cy="5"/>
          </a:xfrm>
          <a:custGeom>
            <a:avLst/>
            <a:gdLst>
              <a:gd name="T0" fmla="*/ 13 w 28"/>
              <a:gd name="T1" fmla="*/ 0 h 43"/>
              <a:gd name="T2" fmla="*/ 14 w 28"/>
              <a:gd name="T3" fmla="*/ 1 h 43"/>
              <a:gd name="T4" fmla="*/ 16 w 28"/>
              <a:gd name="T5" fmla="*/ 2 h 43"/>
              <a:gd name="T6" fmla="*/ 17 w 28"/>
              <a:gd name="T7" fmla="*/ 3 h 43"/>
              <a:gd name="T8" fmla="*/ 17 w 28"/>
              <a:gd name="T9" fmla="*/ 5 h 43"/>
              <a:gd name="T10" fmla="*/ 22 w 28"/>
              <a:gd name="T11" fmla="*/ 11 h 43"/>
              <a:gd name="T12" fmla="*/ 25 w 28"/>
              <a:gd name="T13" fmla="*/ 17 h 43"/>
              <a:gd name="T14" fmla="*/ 26 w 28"/>
              <a:gd name="T15" fmla="*/ 20 h 43"/>
              <a:gd name="T16" fmla="*/ 28 w 28"/>
              <a:gd name="T17" fmla="*/ 24 h 43"/>
              <a:gd name="T18" fmla="*/ 28 w 28"/>
              <a:gd name="T19" fmla="*/ 29 h 43"/>
              <a:gd name="T20" fmla="*/ 28 w 28"/>
              <a:gd name="T21" fmla="*/ 35 h 43"/>
              <a:gd name="T22" fmla="*/ 26 w 28"/>
              <a:gd name="T23" fmla="*/ 34 h 43"/>
              <a:gd name="T24" fmla="*/ 26 w 28"/>
              <a:gd name="T25" fmla="*/ 34 h 43"/>
              <a:gd name="T26" fmla="*/ 25 w 28"/>
              <a:gd name="T27" fmla="*/ 34 h 43"/>
              <a:gd name="T28" fmla="*/ 25 w 28"/>
              <a:gd name="T29" fmla="*/ 32 h 43"/>
              <a:gd name="T30" fmla="*/ 25 w 28"/>
              <a:gd name="T31" fmla="*/ 29 h 43"/>
              <a:gd name="T32" fmla="*/ 23 w 28"/>
              <a:gd name="T33" fmla="*/ 27 h 43"/>
              <a:gd name="T34" fmla="*/ 22 w 28"/>
              <a:gd name="T35" fmla="*/ 22 h 43"/>
              <a:gd name="T36" fmla="*/ 20 w 28"/>
              <a:gd name="T37" fmla="*/ 17 h 43"/>
              <a:gd name="T38" fmla="*/ 18 w 28"/>
              <a:gd name="T39" fmla="*/ 14 h 43"/>
              <a:gd name="T40" fmla="*/ 16 w 28"/>
              <a:gd name="T41" fmla="*/ 11 h 43"/>
              <a:gd name="T42" fmla="*/ 14 w 28"/>
              <a:gd name="T43" fmla="*/ 10 h 43"/>
              <a:gd name="T44" fmla="*/ 12 w 28"/>
              <a:gd name="T45" fmla="*/ 8 h 43"/>
              <a:gd name="T46" fmla="*/ 9 w 28"/>
              <a:gd name="T47" fmla="*/ 13 h 43"/>
              <a:gd name="T48" fmla="*/ 6 w 28"/>
              <a:gd name="T49" fmla="*/ 19 h 43"/>
              <a:gd name="T50" fmla="*/ 4 w 28"/>
              <a:gd name="T51" fmla="*/ 23 h 43"/>
              <a:gd name="T52" fmla="*/ 3 w 28"/>
              <a:gd name="T53" fmla="*/ 27 h 43"/>
              <a:gd name="T54" fmla="*/ 3 w 28"/>
              <a:gd name="T55" fmla="*/ 31 h 43"/>
              <a:gd name="T56" fmla="*/ 3 w 28"/>
              <a:gd name="T57" fmla="*/ 35 h 43"/>
              <a:gd name="T58" fmla="*/ 6 w 28"/>
              <a:gd name="T59" fmla="*/ 39 h 43"/>
              <a:gd name="T60" fmla="*/ 8 w 28"/>
              <a:gd name="T61" fmla="*/ 43 h 43"/>
              <a:gd name="T62" fmla="*/ 4 w 28"/>
              <a:gd name="T63" fmla="*/ 43 h 43"/>
              <a:gd name="T64" fmla="*/ 0 w 28"/>
              <a:gd name="T65" fmla="*/ 34 h 43"/>
              <a:gd name="T66" fmla="*/ 1 w 28"/>
              <a:gd name="T67" fmla="*/ 24 h 43"/>
              <a:gd name="T68" fmla="*/ 4 w 28"/>
              <a:gd name="T69" fmla="*/ 15 h 43"/>
              <a:gd name="T70" fmla="*/ 9 w 28"/>
              <a:gd name="T71" fmla="*/ 8 h 43"/>
              <a:gd name="T72" fmla="*/ 13 w 28"/>
              <a:gd name="T7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43">
                <a:moveTo>
                  <a:pt x="13" y="0"/>
                </a:moveTo>
                <a:lnTo>
                  <a:pt x="14" y="1"/>
                </a:lnTo>
                <a:lnTo>
                  <a:pt x="16" y="2"/>
                </a:lnTo>
                <a:lnTo>
                  <a:pt x="17" y="3"/>
                </a:lnTo>
                <a:lnTo>
                  <a:pt x="17" y="5"/>
                </a:lnTo>
                <a:lnTo>
                  <a:pt x="22" y="11"/>
                </a:lnTo>
                <a:lnTo>
                  <a:pt x="25" y="17"/>
                </a:lnTo>
                <a:lnTo>
                  <a:pt x="26" y="20"/>
                </a:lnTo>
                <a:lnTo>
                  <a:pt x="28" y="24"/>
                </a:lnTo>
                <a:lnTo>
                  <a:pt x="28" y="29"/>
                </a:lnTo>
                <a:lnTo>
                  <a:pt x="28" y="35"/>
                </a:lnTo>
                <a:lnTo>
                  <a:pt x="26" y="34"/>
                </a:lnTo>
                <a:lnTo>
                  <a:pt x="26" y="34"/>
                </a:lnTo>
                <a:lnTo>
                  <a:pt x="25" y="34"/>
                </a:lnTo>
                <a:lnTo>
                  <a:pt x="25" y="32"/>
                </a:lnTo>
                <a:lnTo>
                  <a:pt x="25" y="29"/>
                </a:lnTo>
                <a:lnTo>
                  <a:pt x="23" y="27"/>
                </a:lnTo>
                <a:lnTo>
                  <a:pt x="22" y="22"/>
                </a:lnTo>
                <a:lnTo>
                  <a:pt x="20" y="17"/>
                </a:lnTo>
                <a:lnTo>
                  <a:pt x="18" y="14"/>
                </a:lnTo>
                <a:lnTo>
                  <a:pt x="16" y="11"/>
                </a:lnTo>
                <a:lnTo>
                  <a:pt x="14" y="10"/>
                </a:lnTo>
                <a:lnTo>
                  <a:pt x="12" y="8"/>
                </a:lnTo>
                <a:lnTo>
                  <a:pt x="9" y="13"/>
                </a:lnTo>
                <a:lnTo>
                  <a:pt x="6" y="19"/>
                </a:lnTo>
                <a:lnTo>
                  <a:pt x="4" y="23"/>
                </a:lnTo>
                <a:lnTo>
                  <a:pt x="3" y="27"/>
                </a:lnTo>
                <a:lnTo>
                  <a:pt x="3" y="31"/>
                </a:lnTo>
                <a:lnTo>
                  <a:pt x="3" y="35"/>
                </a:lnTo>
                <a:lnTo>
                  <a:pt x="6" y="39"/>
                </a:lnTo>
                <a:lnTo>
                  <a:pt x="8" y="43"/>
                </a:lnTo>
                <a:lnTo>
                  <a:pt x="4" y="43"/>
                </a:lnTo>
                <a:lnTo>
                  <a:pt x="0" y="34"/>
                </a:lnTo>
                <a:lnTo>
                  <a:pt x="1" y="24"/>
                </a:lnTo>
                <a:lnTo>
                  <a:pt x="4" y="15"/>
                </a:lnTo>
                <a:lnTo>
                  <a:pt x="9" y="8"/>
                </a:lnTo>
                <a:lnTo>
                  <a:pt x="13" y="0"/>
                </a:lnTo>
                <a:close/>
              </a:path>
            </a:pathLst>
          </a:custGeom>
          <a:grpFill/>
          <a:ln w="0">
            <a:noFill/>
            <a:prstDash val="solid"/>
            <a:round/>
            <a:headEnd/>
            <a:tailEnd/>
          </a:ln>
        </xdr:spPr>
      </xdr:sp>
      <xdr:sp macro="" textlink="">
        <xdr:nvSpPr>
          <xdr:cNvPr id="236" name="Freeform 114">
            <a:extLst>
              <a:ext uri="{FF2B5EF4-FFF2-40B4-BE49-F238E27FC236}">
                <a16:creationId xmlns:a16="http://schemas.microsoft.com/office/drawing/2014/main" id="{00000000-0008-0000-0000-0000EC000000}"/>
              </a:ext>
            </a:extLst>
          </xdr:cNvPr>
          <xdr:cNvSpPr>
            <a:spLocks/>
          </xdr:cNvSpPr>
        </xdr:nvSpPr>
        <xdr:spPr bwMode="auto">
          <a:xfrm>
            <a:off x="729" y="287"/>
            <a:ext cx="4" cy="4"/>
          </a:xfrm>
          <a:custGeom>
            <a:avLst/>
            <a:gdLst>
              <a:gd name="T0" fmla="*/ 11 w 34"/>
              <a:gd name="T1" fmla="*/ 0 h 38"/>
              <a:gd name="T2" fmla="*/ 13 w 34"/>
              <a:gd name="T3" fmla="*/ 2 h 38"/>
              <a:gd name="T4" fmla="*/ 15 w 34"/>
              <a:gd name="T5" fmla="*/ 3 h 38"/>
              <a:gd name="T6" fmla="*/ 21 w 34"/>
              <a:gd name="T7" fmla="*/ 7 h 38"/>
              <a:gd name="T8" fmla="*/ 26 w 34"/>
              <a:gd name="T9" fmla="*/ 13 h 38"/>
              <a:gd name="T10" fmla="*/ 31 w 34"/>
              <a:gd name="T11" fmla="*/ 20 h 38"/>
              <a:gd name="T12" fmla="*/ 33 w 34"/>
              <a:gd name="T13" fmla="*/ 25 h 38"/>
              <a:gd name="T14" fmla="*/ 34 w 34"/>
              <a:gd name="T15" fmla="*/ 30 h 38"/>
              <a:gd name="T16" fmla="*/ 34 w 34"/>
              <a:gd name="T17" fmla="*/ 32 h 38"/>
              <a:gd name="T18" fmla="*/ 33 w 34"/>
              <a:gd name="T19" fmla="*/ 33 h 38"/>
              <a:gd name="T20" fmla="*/ 33 w 34"/>
              <a:gd name="T21" fmla="*/ 35 h 38"/>
              <a:gd name="T22" fmla="*/ 32 w 34"/>
              <a:gd name="T23" fmla="*/ 35 h 38"/>
              <a:gd name="T24" fmla="*/ 31 w 34"/>
              <a:gd name="T25" fmla="*/ 37 h 38"/>
              <a:gd name="T26" fmla="*/ 31 w 34"/>
              <a:gd name="T27" fmla="*/ 38 h 38"/>
              <a:gd name="T28" fmla="*/ 29 w 34"/>
              <a:gd name="T29" fmla="*/ 34 h 38"/>
              <a:gd name="T30" fmla="*/ 28 w 34"/>
              <a:gd name="T31" fmla="*/ 31 h 38"/>
              <a:gd name="T32" fmla="*/ 27 w 34"/>
              <a:gd name="T33" fmla="*/ 28 h 38"/>
              <a:gd name="T34" fmla="*/ 25 w 34"/>
              <a:gd name="T35" fmla="*/ 22 h 38"/>
              <a:gd name="T36" fmla="*/ 23 w 34"/>
              <a:gd name="T37" fmla="*/ 17 h 38"/>
              <a:gd name="T38" fmla="*/ 20 w 34"/>
              <a:gd name="T39" fmla="*/ 13 h 38"/>
              <a:gd name="T40" fmla="*/ 17 w 34"/>
              <a:gd name="T41" fmla="*/ 9 h 38"/>
              <a:gd name="T42" fmla="*/ 15 w 34"/>
              <a:gd name="T43" fmla="*/ 8 h 38"/>
              <a:gd name="T44" fmla="*/ 14 w 34"/>
              <a:gd name="T45" fmla="*/ 8 h 38"/>
              <a:gd name="T46" fmla="*/ 12 w 34"/>
              <a:gd name="T47" fmla="*/ 7 h 38"/>
              <a:gd name="T48" fmla="*/ 12 w 34"/>
              <a:gd name="T49" fmla="*/ 7 h 38"/>
              <a:gd name="T50" fmla="*/ 11 w 34"/>
              <a:gd name="T51" fmla="*/ 8 h 38"/>
              <a:gd name="T52" fmla="*/ 10 w 34"/>
              <a:gd name="T53" fmla="*/ 9 h 38"/>
              <a:gd name="T54" fmla="*/ 10 w 34"/>
              <a:gd name="T55" fmla="*/ 11 h 38"/>
              <a:gd name="T56" fmla="*/ 7 w 34"/>
              <a:gd name="T57" fmla="*/ 16 h 38"/>
              <a:gd name="T58" fmla="*/ 5 w 34"/>
              <a:gd name="T59" fmla="*/ 22 h 38"/>
              <a:gd name="T60" fmla="*/ 4 w 34"/>
              <a:gd name="T61" fmla="*/ 24 h 38"/>
              <a:gd name="T62" fmla="*/ 4 w 34"/>
              <a:gd name="T63" fmla="*/ 26 h 38"/>
              <a:gd name="T64" fmla="*/ 3 w 34"/>
              <a:gd name="T65" fmla="*/ 29 h 38"/>
              <a:gd name="T66" fmla="*/ 3 w 34"/>
              <a:gd name="T67" fmla="*/ 31 h 38"/>
              <a:gd name="T68" fmla="*/ 3 w 34"/>
              <a:gd name="T69" fmla="*/ 33 h 38"/>
              <a:gd name="T70" fmla="*/ 3 w 34"/>
              <a:gd name="T71" fmla="*/ 34 h 38"/>
              <a:gd name="T72" fmla="*/ 3 w 34"/>
              <a:gd name="T73" fmla="*/ 37 h 38"/>
              <a:gd name="T74" fmla="*/ 1 w 34"/>
              <a:gd name="T75" fmla="*/ 34 h 38"/>
              <a:gd name="T76" fmla="*/ 0 w 34"/>
              <a:gd name="T77" fmla="*/ 33 h 38"/>
              <a:gd name="T78" fmla="*/ 0 w 34"/>
              <a:gd name="T79" fmla="*/ 31 h 38"/>
              <a:gd name="T80" fmla="*/ 0 w 34"/>
              <a:gd name="T81" fmla="*/ 26 h 38"/>
              <a:gd name="T82" fmla="*/ 1 w 34"/>
              <a:gd name="T83" fmla="*/ 23 h 38"/>
              <a:gd name="T84" fmla="*/ 5 w 34"/>
              <a:gd name="T85" fmla="*/ 16 h 38"/>
              <a:gd name="T86" fmla="*/ 8 w 34"/>
              <a:gd name="T87" fmla="*/ 9 h 38"/>
              <a:gd name="T88" fmla="*/ 11 w 34"/>
              <a:gd name="T89"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 h="38">
                <a:moveTo>
                  <a:pt x="11" y="0"/>
                </a:moveTo>
                <a:lnTo>
                  <a:pt x="13" y="2"/>
                </a:lnTo>
                <a:lnTo>
                  <a:pt x="15" y="3"/>
                </a:lnTo>
                <a:lnTo>
                  <a:pt x="21" y="7"/>
                </a:lnTo>
                <a:lnTo>
                  <a:pt x="26" y="13"/>
                </a:lnTo>
                <a:lnTo>
                  <a:pt x="31" y="20"/>
                </a:lnTo>
                <a:lnTo>
                  <a:pt x="33" y="25"/>
                </a:lnTo>
                <a:lnTo>
                  <a:pt x="34" y="30"/>
                </a:lnTo>
                <a:lnTo>
                  <a:pt x="34" y="32"/>
                </a:lnTo>
                <a:lnTo>
                  <a:pt x="33" y="33"/>
                </a:lnTo>
                <a:lnTo>
                  <a:pt x="33" y="35"/>
                </a:lnTo>
                <a:lnTo>
                  <a:pt x="32" y="35"/>
                </a:lnTo>
                <a:lnTo>
                  <a:pt x="31" y="37"/>
                </a:lnTo>
                <a:lnTo>
                  <a:pt x="31" y="38"/>
                </a:lnTo>
                <a:lnTo>
                  <a:pt x="29" y="34"/>
                </a:lnTo>
                <a:lnTo>
                  <a:pt x="28" y="31"/>
                </a:lnTo>
                <a:lnTo>
                  <a:pt x="27" y="28"/>
                </a:lnTo>
                <a:lnTo>
                  <a:pt x="25" y="22"/>
                </a:lnTo>
                <a:lnTo>
                  <a:pt x="23" y="17"/>
                </a:lnTo>
                <a:lnTo>
                  <a:pt x="20" y="13"/>
                </a:lnTo>
                <a:lnTo>
                  <a:pt x="17" y="9"/>
                </a:lnTo>
                <a:lnTo>
                  <a:pt x="15" y="8"/>
                </a:lnTo>
                <a:lnTo>
                  <a:pt x="14" y="8"/>
                </a:lnTo>
                <a:lnTo>
                  <a:pt x="12" y="7"/>
                </a:lnTo>
                <a:lnTo>
                  <a:pt x="12" y="7"/>
                </a:lnTo>
                <a:lnTo>
                  <a:pt x="11" y="8"/>
                </a:lnTo>
                <a:lnTo>
                  <a:pt x="10" y="9"/>
                </a:lnTo>
                <a:lnTo>
                  <a:pt x="10" y="11"/>
                </a:lnTo>
                <a:lnTo>
                  <a:pt x="7" y="16"/>
                </a:lnTo>
                <a:lnTo>
                  <a:pt x="5" y="22"/>
                </a:lnTo>
                <a:lnTo>
                  <a:pt x="4" y="24"/>
                </a:lnTo>
                <a:lnTo>
                  <a:pt x="4" y="26"/>
                </a:lnTo>
                <a:lnTo>
                  <a:pt x="3" y="29"/>
                </a:lnTo>
                <a:lnTo>
                  <a:pt x="3" y="31"/>
                </a:lnTo>
                <a:lnTo>
                  <a:pt x="3" y="33"/>
                </a:lnTo>
                <a:lnTo>
                  <a:pt x="3" y="34"/>
                </a:lnTo>
                <a:lnTo>
                  <a:pt x="3" y="37"/>
                </a:lnTo>
                <a:lnTo>
                  <a:pt x="1" y="34"/>
                </a:lnTo>
                <a:lnTo>
                  <a:pt x="0" y="33"/>
                </a:lnTo>
                <a:lnTo>
                  <a:pt x="0" y="31"/>
                </a:lnTo>
                <a:lnTo>
                  <a:pt x="0" y="26"/>
                </a:lnTo>
                <a:lnTo>
                  <a:pt x="1" y="23"/>
                </a:lnTo>
                <a:lnTo>
                  <a:pt x="5" y="16"/>
                </a:lnTo>
                <a:lnTo>
                  <a:pt x="8" y="9"/>
                </a:lnTo>
                <a:lnTo>
                  <a:pt x="11" y="0"/>
                </a:lnTo>
                <a:close/>
              </a:path>
            </a:pathLst>
          </a:custGeom>
          <a:grpFill/>
          <a:ln w="0">
            <a:noFill/>
            <a:prstDash val="solid"/>
            <a:round/>
            <a:headEnd/>
            <a:tailEnd/>
          </a:ln>
        </xdr:spPr>
      </xdr:sp>
      <xdr:sp macro="" textlink="">
        <xdr:nvSpPr>
          <xdr:cNvPr id="237" name="Freeform 115">
            <a:extLst>
              <a:ext uri="{FF2B5EF4-FFF2-40B4-BE49-F238E27FC236}">
                <a16:creationId xmlns:a16="http://schemas.microsoft.com/office/drawing/2014/main" id="{00000000-0008-0000-0000-0000ED000000}"/>
              </a:ext>
            </a:extLst>
          </xdr:cNvPr>
          <xdr:cNvSpPr>
            <a:spLocks/>
          </xdr:cNvSpPr>
        </xdr:nvSpPr>
        <xdr:spPr bwMode="auto">
          <a:xfrm>
            <a:off x="724" y="286"/>
            <a:ext cx="6" cy="4"/>
          </a:xfrm>
          <a:custGeom>
            <a:avLst/>
            <a:gdLst>
              <a:gd name="T0" fmla="*/ 40 w 42"/>
              <a:gd name="T1" fmla="*/ 0 h 27"/>
              <a:gd name="T2" fmla="*/ 41 w 42"/>
              <a:gd name="T3" fmla="*/ 6 h 27"/>
              <a:gd name="T4" fmla="*/ 42 w 42"/>
              <a:gd name="T5" fmla="*/ 10 h 27"/>
              <a:gd name="T6" fmla="*/ 41 w 42"/>
              <a:gd name="T7" fmla="*/ 12 h 27"/>
              <a:gd name="T8" fmla="*/ 39 w 42"/>
              <a:gd name="T9" fmla="*/ 15 h 27"/>
              <a:gd name="T10" fmla="*/ 39 w 42"/>
              <a:gd name="T11" fmla="*/ 12 h 27"/>
              <a:gd name="T12" fmla="*/ 39 w 42"/>
              <a:gd name="T13" fmla="*/ 10 h 27"/>
              <a:gd name="T14" fmla="*/ 38 w 42"/>
              <a:gd name="T15" fmla="*/ 6 h 27"/>
              <a:gd name="T16" fmla="*/ 37 w 42"/>
              <a:gd name="T17" fmla="*/ 5 h 27"/>
              <a:gd name="T18" fmla="*/ 35 w 42"/>
              <a:gd name="T19" fmla="*/ 2 h 27"/>
              <a:gd name="T20" fmla="*/ 29 w 42"/>
              <a:gd name="T21" fmla="*/ 5 h 27"/>
              <a:gd name="T22" fmla="*/ 25 w 42"/>
              <a:gd name="T23" fmla="*/ 7 h 27"/>
              <a:gd name="T24" fmla="*/ 21 w 42"/>
              <a:gd name="T25" fmla="*/ 9 h 27"/>
              <a:gd name="T26" fmla="*/ 16 w 42"/>
              <a:gd name="T27" fmla="*/ 11 h 27"/>
              <a:gd name="T28" fmla="*/ 12 w 42"/>
              <a:gd name="T29" fmla="*/ 14 h 27"/>
              <a:gd name="T30" fmla="*/ 8 w 42"/>
              <a:gd name="T31" fmla="*/ 17 h 27"/>
              <a:gd name="T32" fmla="*/ 4 w 42"/>
              <a:gd name="T33" fmla="*/ 22 h 27"/>
              <a:gd name="T34" fmla="*/ 4 w 42"/>
              <a:gd name="T35" fmla="*/ 23 h 27"/>
              <a:gd name="T36" fmla="*/ 3 w 42"/>
              <a:gd name="T37" fmla="*/ 25 h 27"/>
              <a:gd name="T38" fmla="*/ 2 w 42"/>
              <a:gd name="T39" fmla="*/ 25 h 27"/>
              <a:gd name="T40" fmla="*/ 2 w 42"/>
              <a:gd name="T41" fmla="*/ 26 h 27"/>
              <a:gd name="T42" fmla="*/ 2 w 42"/>
              <a:gd name="T43" fmla="*/ 27 h 27"/>
              <a:gd name="T44" fmla="*/ 1 w 42"/>
              <a:gd name="T45" fmla="*/ 27 h 27"/>
              <a:gd name="T46" fmla="*/ 1 w 42"/>
              <a:gd name="T47" fmla="*/ 26 h 27"/>
              <a:gd name="T48" fmla="*/ 0 w 42"/>
              <a:gd name="T49" fmla="*/ 26 h 27"/>
              <a:gd name="T50" fmla="*/ 0 w 42"/>
              <a:gd name="T51" fmla="*/ 25 h 27"/>
              <a:gd name="T52" fmla="*/ 0 w 42"/>
              <a:gd name="T53" fmla="*/ 24 h 27"/>
              <a:gd name="T54" fmla="*/ 1 w 42"/>
              <a:gd name="T55" fmla="*/ 22 h 27"/>
              <a:gd name="T56" fmla="*/ 2 w 42"/>
              <a:gd name="T57" fmla="*/ 19 h 27"/>
              <a:gd name="T58" fmla="*/ 10 w 42"/>
              <a:gd name="T59" fmla="*/ 12 h 27"/>
              <a:gd name="T60" fmla="*/ 20 w 42"/>
              <a:gd name="T61" fmla="*/ 7 h 27"/>
              <a:gd name="T62" fmla="*/ 30 w 42"/>
              <a:gd name="T63" fmla="*/ 2 h 27"/>
              <a:gd name="T64" fmla="*/ 39 w 42"/>
              <a:gd name="T65" fmla="*/ 0 h 27"/>
              <a:gd name="T66" fmla="*/ 40 w 42"/>
              <a:gd name="T67" fmla="*/ 0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 h="27">
                <a:moveTo>
                  <a:pt x="40" y="0"/>
                </a:moveTo>
                <a:lnTo>
                  <a:pt x="41" y="6"/>
                </a:lnTo>
                <a:lnTo>
                  <a:pt x="42" y="10"/>
                </a:lnTo>
                <a:lnTo>
                  <a:pt x="41" y="12"/>
                </a:lnTo>
                <a:lnTo>
                  <a:pt x="39" y="15"/>
                </a:lnTo>
                <a:lnTo>
                  <a:pt x="39" y="12"/>
                </a:lnTo>
                <a:lnTo>
                  <a:pt x="39" y="10"/>
                </a:lnTo>
                <a:lnTo>
                  <a:pt x="38" y="6"/>
                </a:lnTo>
                <a:lnTo>
                  <a:pt x="37" y="5"/>
                </a:lnTo>
                <a:lnTo>
                  <a:pt x="35" y="2"/>
                </a:lnTo>
                <a:lnTo>
                  <a:pt x="29" y="5"/>
                </a:lnTo>
                <a:lnTo>
                  <a:pt x="25" y="7"/>
                </a:lnTo>
                <a:lnTo>
                  <a:pt x="21" y="9"/>
                </a:lnTo>
                <a:lnTo>
                  <a:pt x="16" y="11"/>
                </a:lnTo>
                <a:lnTo>
                  <a:pt x="12" y="14"/>
                </a:lnTo>
                <a:lnTo>
                  <a:pt x="8" y="17"/>
                </a:lnTo>
                <a:lnTo>
                  <a:pt x="4" y="22"/>
                </a:lnTo>
                <a:lnTo>
                  <a:pt x="4" y="23"/>
                </a:lnTo>
                <a:lnTo>
                  <a:pt x="3" y="25"/>
                </a:lnTo>
                <a:lnTo>
                  <a:pt x="2" y="25"/>
                </a:lnTo>
                <a:lnTo>
                  <a:pt x="2" y="26"/>
                </a:lnTo>
                <a:lnTo>
                  <a:pt x="2" y="27"/>
                </a:lnTo>
                <a:lnTo>
                  <a:pt x="1" y="27"/>
                </a:lnTo>
                <a:lnTo>
                  <a:pt x="1" y="26"/>
                </a:lnTo>
                <a:lnTo>
                  <a:pt x="0" y="26"/>
                </a:lnTo>
                <a:lnTo>
                  <a:pt x="0" y="25"/>
                </a:lnTo>
                <a:lnTo>
                  <a:pt x="0" y="24"/>
                </a:lnTo>
                <a:lnTo>
                  <a:pt x="1" y="22"/>
                </a:lnTo>
                <a:lnTo>
                  <a:pt x="2" y="19"/>
                </a:lnTo>
                <a:lnTo>
                  <a:pt x="10" y="12"/>
                </a:lnTo>
                <a:lnTo>
                  <a:pt x="20" y="7"/>
                </a:lnTo>
                <a:lnTo>
                  <a:pt x="30" y="2"/>
                </a:lnTo>
                <a:lnTo>
                  <a:pt x="39" y="0"/>
                </a:lnTo>
                <a:lnTo>
                  <a:pt x="40" y="0"/>
                </a:lnTo>
                <a:close/>
              </a:path>
            </a:pathLst>
          </a:custGeom>
          <a:grpFill/>
          <a:ln w="0">
            <a:noFill/>
            <a:prstDash val="solid"/>
            <a:round/>
            <a:headEnd/>
            <a:tailEnd/>
          </a:ln>
        </xdr:spPr>
      </xdr:sp>
      <xdr:sp macro="" textlink="">
        <xdr:nvSpPr>
          <xdr:cNvPr id="238" name="Freeform 116">
            <a:extLst>
              <a:ext uri="{FF2B5EF4-FFF2-40B4-BE49-F238E27FC236}">
                <a16:creationId xmlns:a16="http://schemas.microsoft.com/office/drawing/2014/main" id="{00000000-0008-0000-0000-0000EE000000}"/>
              </a:ext>
            </a:extLst>
          </xdr:cNvPr>
          <xdr:cNvSpPr>
            <a:spLocks noEditPoints="1"/>
          </xdr:cNvSpPr>
        </xdr:nvSpPr>
        <xdr:spPr bwMode="auto">
          <a:xfrm>
            <a:off x="726" y="301"/>
            <a:ext cx="8" cy="4"/>
          </a:xfrm>
          <a:custGeom>
            <a:avLst/>
            <a:gdLst>
              <a:gd name="T0" fmla="*/ 42 w 56"/>
              <a:gd name="T1" fmla="*/ 3 h 28"/>
              <a:gd name="T2" fmla="*/ 40 w 56"/>
              <a:gd name="T3" fmla="*/ 3 h 28"/>
              <a:gd name="T4" fmla="*/ 36 w 56"/>
              <a:gd name="T5" fmla="*/ 3 h 28"/>
              <a:gd name="T6" fmla="*/ 30 w 56"/>
              <a:gd name="T7" fmla="*/ 3 h 28"/>
              <a:gd name="T8" fmla="*/ 26 w 56"/>
              <a:gd name="T9" fmla="*/ 4 h 28"/>
              <a:gd name="T10" fmla="*/ 21 w 56"/>
              <a:gd name="T11" fmla="*/ 5 h 28"/>
              <a:gd name="T12" fmla="*/ 16 w 56"/>
              <a:gd name="T13" fmla="*/ 8 h 28"/>
              <a:gd name="T14" fmla="*/ 12 w 56"/>
              <a:gd name="T15" fmla="*/ 11 h 28"/>
              <a:gd name="T16" fmla="*/ 9 w 56"/>
              <a:gd name="T17" fmla="*/ 16 h 28"/>
              <a:gd name="T18" fmla="*/ 7 w 56"/>
              <a:gd name="T19" fmla="*/ 18 h 28"/>
              <a:gd name="T20" fmla="*/ 7 w 56"/>
              <a:gd name="T21" fmla="*/ 19 h 28"/>
              <a:gd name="T22" fmla="*/ 6 w 56"/>
              <a:gd name="T23" fmla="*/ 20 h 28"/>
              <a:gd name="T24" fmla="*/ 6 w 56"/>
              <a:gd name="T25" fmla="*/ 21 h 28"/>
              <a:gd name="T26" fmla="*/ 11 w 56"/>
              <a:gd name="T27" fmla="*/ 19 h 28"/>
              <a:gd name="T28" fmla="*/ 16 w 56"/>
              <a:gd name="T29" fmla="*/ 17 h 28"/>
              <a:gd name="T30" fmla="*/ 23 w 56"/>
              <a:gd name="T31" fmla="*/ 16 h 28"/>
              <a:gd name="T32" fmla="*/ 23 w 56"/>
              <a:gd name="T33" fmla="*/ 16 h 28"/>
              <a:gd name="T34" fmla="*/ 25 w 56"/>
              <a:gd name="T35" fmla="*/ 16 h 28"/>
              <a:gd name="T36" fmla="*/ 27 w 56"/>
              <a:gd name="T37" fmla="*/ 14 h 28"/>
              <a:gd name="T38" fmla="*/ 28 w 56"/>
              <a:gd name="T39" fmla="*/ 14 h 28"/>
              <a:gd name="T40" fmla="*/ 29 w 56"/>
              <a:gd name="T41" fmla="*/ 14 h 28"/>
              <a:gd name="T42" fmla="*/ 33 w 56"/>
              <a:gd name="T43" fmla="*/ 13 h 28"/>
              <a:gd name="T44" fmla="*/ 35 w 56"/>
              <a:gd name="T45" fmla="*/ 12 h 28"/>
              <a:gd name="T46" fmla="*/ 40 w 56"/>
              <a:gd name="T47" fmla="*/ 9 h 28"/>
              <a:gd name="T48" fmla="*/ 42 w 56"/>
              <a:gd name="T49" fmla="*/ 7 h 28"/>
              <a:gd name="T50" fmla="*/ 46 w 56"/>
              <a:gd name="T51" fmla="*/ 4 h 28"/>
              <a:gd name="T52" fmla="*/ 42 w 56"/>
              <a:gd name="T53" fmla="*/ 3 h 28"/>
              <a:gd name="T54" fmla="*/ 56 w 56"/>
              <a:gd name="T55" fmla="*/ 0 h 28"/>
              <a:gd name="T56" fmla="*/ 54 w 56"/>
              <a:gd name="T57" fmla="*/ 3 h 28"/>
              <a:gd name="T58" fmla="*/ 52 w 56"/>
              <a:gd name="T59" fmla="*/ 7 h 28"/>
              <a:gd name="T60" fmla="*/ 49 w 56"/>
              <a:gd name="T61" fmla="*/ 9 h 28"/>
              <a:gd name="T62" fmla="*/ 44 w 56"/>
              <a:gd name="T63" fmla="*/ 10 h 28"/>
              <a:gd name="T64" fmla="*/ 41 w 56"/>
              <a:gd name="T65" fmla="*/ 12 h 28"/>
              <a:gd name="T66" fmla="*/ 37 w 56"/>
              <a:gd name="T67" fmla="*/ 14 h 28"/>
              <a:gd name="T68" fmla="*/ 34 w 56"/>
              <a:gd name="T69" fmla="*/ 17 h 28"/>
              <a:gd name="T70" fmla="*/ 30 w 56"/>
              <a:gd name="T71" fmla="*/ 18 h 28"/>
              <a:gd name="T72" fmla="*/ 23 w 56"/>
              <a:gd name="T73" fmla="*/ 19 h 28"/>
              <a:gd name="T74" fmla="*/ 13 w 56"/>
              <a:gd name="T75" fmla="*/ 21 h 28"/>
              <a:gd name="T76" fmla="*/ 4 w 56"/>
              <a:gd name="T77" fmla="*/ 26 h 28"/>
              <a:gd name="T78" fmla="*/ 0 w 56"/>
              <a:gd name="T79" fmla="*/ 28 h 28"/>
              <a:gd name="T80" fmla="*/ 1 w 56"/>
              <a:gd name="T81" fmla="*/ 25 h 28"/>
              <a:gd name="T82" fmla="*/ 8 w 56"/>
              <a:gd name="T83" fmla="*/ 12 h 28"/>
              <a:gd name="T84" fmla="*/ 15 w 56"/>
              <a:gd name="T85" fmla="*/ 5 h 28"/>
              <a:gd name="T86" fmla="*/ 25 w 56"/>
              <a:gd name="T87" fmla="*/ 2 h 28"/>
              <a:gd name="T88" fmla="*/ 36 w 56"/>
              <a:gd name="T89" fmla="*/ 1 h 28"/>
              <a:gd name="T90" fmla="*/ 47 w 56"/>
              <a:gd name="T91" fmla="*/ 1 h 28"/>
              <a:gd name="T92" fmla="*/ 49 w 56"/>
              <a:gd name="T93" fmla="*/ 1 h 28"/>
              <a:gd name="T94" fmla="*/ 52 w 56"/>
              <a:gd name="T95" fmla="*/ 1 h 28"/>
              <a:gd name="T96" fmla="*/ 53 w 56"/>
              <a:gd name="T97" fmla="*/ 1 h 28"/>
              <a:gd name="T98" fmla="*/ 54 w 56"/>
              <a:gd name="T99" fmla="*/ 1 h 28"/>
              <a:gd name="T100" fmla="*/ 56 w 56"/>
              <a:gd name="T101" fmla="*/ 1 h 28"/>
              <a:gd name="T102" fmla="*/ 56 w 56"/>
              <a:gd name="T103" fmla="*/ 0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56" h="28">
                <a:moveTo>
                  <a:pt x="42" y="3"/>
                </a:moveTo>
                <a:lnTo>
                  <a:pt x="40" y="3"/>
                </a:lnTo>
                <a:lnTo>
                  <a:pt x="36" y="3"/>
                </a:lnTo>
                <a:lnTo>
                  <a:pt x="30" y="3"/>
                </a:lnTo>
                <a:lnTo>
                  <a:pt x="26" y="4"/>
                </a:lnTo>
                <a:lnTo>
                  <a:pt x="21" y="5"/>
                </a:lnTo>
                <a:lnTo>
                  <a:pt x="16" y="8"/>
                </a:lnTo>
                <a:lnTo>
                  <a:pt x="12" y="11"/>
                </a:lnTo>
                <a:lnTo>
                  <a:pt x="9" y="16"/>
                </a:lnTo>
                <a:lnTo>
                  <a:pt x="7" y="18"/>
                </a:lnTo>
                <a:lnTo>
                  <a:pt x="7" y="19"/>
                </a:lnTo>
                <a:lnTo>
                  <a:pt x="6" y="20"/>
                </a:lnTo>
                <a:lnTo>
                  <a:pt x="6" y="21"/>
                </a:lnTo>
                <a:lnTo>
                  <a:pt x="11" y="19"/>
                </a:lnTo>
                <a:lnTo>
                  <a:pt x="16" y="17"/>
                </a:lnTo>
                <a:lnTo>
                  <a:pt x="23" y="16"/>
                </a:lnTo>
                <a:lnTo>
                  <a:pt x="23" y="16"/>
                </a:lnTo>
                <a:lnTo>
                  <a:pt x="25" y="16"/>
                </a:lnTo>
                <a:lnTo>
                  <a:pt x="27" y="14"/>
                </a:lnTo>
                <a:lnTo>
                  <a:pt x="28" y="14"/>
                </a:lnTo>
                <a:lnTo>
                  <a:pt x="29" y="14"/>
                </a:lnTo>
                <a:lnTo>
                  <a:pt x="33" y="13"/>
                </a:lnTo>
                <a:lnTo>
                  <a:pt x="35" y="12"/>
                </a:lnTo>
                <a:lnTo>
                  <a:pt x="40" y="9"/>
                </a:lnTo>
                <a:lnTo>
                  <a:pt x="42" y="7"/>
                </a:lnTo>
                <a:lnTo>
                  <a:pt x="46" y="4"/>
                </a:lnTo>
                <a:lnTo>
                  <a:pt x="42" y="3"/>
                </a:lnTo>
                <a:close/>
                <a:moveTo>
                  <a:pt x="56" y="0"/>
                </a:moveTo>
                <a:lnTo>
                  <a:pt x="54" y="3"/>
                </a:lnTo>
                <a:lnTo>
                  <a:pt x="52" y="7"/>
                </a:lnTo>
                <a:lnTo>
                  <a:pt x="49" y="9"/>
                </a:lnTo>
                <a:lnTo>
                  <a:pt x="44" y="10"/>
                </a:lnTo>
                <a:lnTo>
                  <a:pt x="41" y="12"/>
                </a:lnTo>
                <a:lnTo>
                  <a:pt x="37" y="14"/>
                </a:lnTo>
                <a:lnTo>
                  <a:pt x="34" y="17"/>
                </a:lnTo>
                <a:lnTo>
                  <a:pt x="30" y="18"/>
                </a:lnTo>
                <a:lnTo>
                  <a:pt x="23" y="19"/>
                </a:lnTo>
                <a:lnTo>
                  <a:pt x="13" y="21"/>
                </a:lnTo>
                <a:lnTo>
                  <a:pt x="4" y="26"/>
                </a:lnTo>
                <a:lnTo>
                  <a:pt x="0" y="28"/>
                </a:lnTo>
                <a:lnTo>
                  <a:pt x="1" y="25"/>
                </a:lnTo>
                <a:lnTo>
                  <a:pt x="8" y="12"/>
                </a:lnTo>
                <a:lnTo>
                  <a:pt x="15" y="5"/>
                </a:lnTo>
                <a:lnTo>
                  <a:pt x="25" y="2"/>
                </a:lnTo>
                <a:lnTo>
                  <a:pt x="36" y="1"/>
                </a:lnTo>
                <a:lnTo>
                  <a:pt x="47" y="1"/>
                </a:lnTo>
                <a:lnTo>
                  <a:pt x="49" y="1"/>
                </a:lnTo>
                <a:lnTo>
                  <a:pt x="52" y="1"/>
                </a:lnTo>
                <a:lnTo>
                  <a:pt x="53" y="1"/>
                </a:lnTo>
                <a:lnTo>
                  <a:pt x="54" y="1"/>
                </a:lnTo>
                <a:lnTo>
                  <a:pt x="56" y="1"/>
                </a:lnTo>
                <a:lnTo>
                  <a:pt x="56" y="0"/>
                </a:lnTo>
                <a:close/>
              </a:path>
            </a:pathLst>
          </a:custGeom>
          <a:grpFill/>
          <a:ln w="0">
            <a:noFill/>
            <a:prstDash val="solid"/>
            <a:round/>
            <a:headEnd/>
            <a:tailEnd/>
          </a:ln>
        </xdr:spPr>
      </xdr:sp>
      <xdr:sp macro="" textlink="">
        <xdr:nvSpPr>
          <xdr:cNvPr id="239" name="Freeform 117">
            <a:extLst>
              <a:ext uri="{FF2B5EF4-FFF2-40B4-BE49-F238E27FC236}">
                <a16:creationId xmlns:a16="http://schemas.microsoft.com/office/drawing/2014/main" id="{00000000-0008-0000-0000-0000EF000000}"/>
              </a:ext>
            </a:extLst>
          </xdr:cNvPr>
          <xdr:cNvSpPr>
            <a:spLocks/>
          </xdr:cNvSpPr>
        </xdr:nvSpPr>
        <xdr:spPr bwMode="auto">
          <a:xfrm>
            <a:off x="701" y="300"/>
            <a:ext cx="27" cy="102"/>
          </a:xfrm>
          <a:custGeom>
            <a:avLst/>
            <a:gdLst>
              <a:gd name="T0" fmla="*/ 183 w 188"/>
              <a:gd name="T1" fmla="*/ 10 h 822"/>
              <a:gd name="T2" fmla="*/ 177 w 188"/>
              <a:gd name="T3" fmla="*/ 42 h 822"/>
              <a:gd name="T4" fmla="*/ 170 w 188"/>
              <a:gd name="T5" fmla="*/ 69 h 822"/>
              <a:gd name="T6" fmla="*/ 159 w 188"/>
              <a:gd name="T7" fmla="*/ 124 h 822"/>
              <a:gd name="T8" fmla="*/ 145 w 188"/>
              <a:gd name="T9" fmla="*/ 187 h 822"/>
              <a:gd name="T10" fmla="*/ 135 w 188"/>
              <a:gd name="T11" fmla="*/ 232 h 822"/>
              <a:gd name="T12" fmla="*/ 119 w 188"/>
              <a:gd name="T13" fmla="*/ 311 h 822"/>
              <a:gd name="T14" fmla="*/ 104 w 188"/>
              <a:gd name="T15" fmla="*/ 382 h 822"/>
              <a:gd name="T16" fmla="*/ 92 w 188"/>
              <a:gd name="T17" fmla="*/ 429 h 822"/>
              <a:gd name="T18" fmla="*/ 83 w 188"/>
              <a:gd name="T19" fmla="*/ 472 h 822"/>
              <a:gd name="T20" fmla="*/ 67 w 188"/>
              <a:gd name="T21" fmla="*/ 543 h 822"/>
              <a:gd name="T22" fmla="*/ 54 w 188"/>
              <a:gd name="T23" fmla="*/ 607 h 822"/>
              <a:gd name="T24" fmla="*/ 46 w 188"/>
              <a:gd name="T25" fmla="*/ 647 h 822"/>
              <a:gd name="T26" fmla="*/ 16 w 188"/>
              <a:gd name="T27" fmla="*/ 796 h 822"/>
              <a:gd name="T28" fmla="*/ 9 w 188"/>
              <a:gd name="T29" fmla="*/ 817 h 822"/>
              <a:gd name="T30" fmla="*/ 1 w 188"/>
              <a:gd name="T31" fmla="*/ 809 h 822"/>
              <a:gd name="T32" fmla="*/ 1 w 188"/>
              <a:gd name="T33" fmla="*/ 780 h 822"/>
              <a:gd name="T34" fmla="*/ 19 w 188"/>
              <a:gd name="T35" fmla="*/ 695 h 822"/>
              <a:gd name="T36" fmla="*/ 33 w 188"/>
              <a:gd name="T37" fmla="*/ 630 h 822"/>
              <a:gd name="T38" fmla="*/ 47 w 188"/>
              <a:gd name="T39" fmla="*/ 568 h 822"/>
              <a:gd name="T40" fmla="*/ 55 w 188"/>
              <a:gd name="T41" fmla="*/ 536 h 822"/>
              <a:gd name="T42" fmla="*/ 62 w 188"/>
              <a:gd name="T43" fmla="*/ 500 h 822"/>
              <a:gd name="T44" fmla="*/ 75 w 188"/>
              <a:gd name="T45" fmla="*/ 437 h 822"/>
              <a:gd name="T46" fmla="*/ 102 w 188"/>
              <a:gd name="T47" fmla="*/ 316 h 822"/>
              <a:gd name="T48" fmla="*/ 120 w 188"/>
              <a:gd name="T49" fmla="*/ 234 h 822"/>
              <a:gd name="T50" fmla="*/ 138 w 188"/>
              <a:gd name="T51" fmla="*/ 165 h 822"/>
              <a:gd name="T52" fmla="*/ 142 w 188"/>
              <a:gd name="T53" fmla="*/ 144 h 822"/>
              <a:gd name="T54" fmla="*/ 159 w 188"/>
              <a:gd name="T55" fmla="*/ 54 h 822"/>
              <a:gd name="T56" fmla="*/ 162 w 188"/>
              <a:gd name="T57" fmla="*/ 54 h 822"/>
              <a:gd name="T58" fmla="*/ 144 w 188"/>
              <a:gd name="T59" fmla="*/ 144 h 822"/>
              <a:gd name="T60" fmla="*/ 141 w 188"/>
              <a:gd name="T61" fmla="*/ 167 h 822"/>
              <a:gd name="T62" fmla="*/ 124 w 188"/>
              <a:gd name="T63" fmla="*/ 234 h 822"/>
              <a:gd name="T64" fmla="*/ 104 w 188"/>
              <a:gd name="T65" fmla="*/ 316 h 822"/>
              <a:gd name="T66" fmla="*/ 77 w 188"/>
              <a:gd name="T67" fmla="*/ 438 h 822"/>
              <a:gd name="T68" fmla="*/ 64 w 188"/>
              <a:gd name="T69" fmla="*/ 500 h 822"/>
              <a:gd name="T70" fmla="*/ 57 w 188"/>
              <a:gd name="T71" fmla="*/ 537 h 822"/>
              <a:gd name="T72" fmla="*/ 50 w 188"/>
              <a:gd name="T73" fmla="*/ 568 h 822"/>
              <a:gd name="T74" fmla="*/ 35 w 188"/>
              <a:gd name="T75" fmla="*/ 630 h 822"/>
              <a:gd name="T76" fmla="*/ 21 w 188"/>
              <a:gd name="T77" fmla="*/ 695 h 822"/>
              <a:gd name="T78" fmla="*/ 4 w 188"/>
              <a:gd name="T79" fmla="*/ 781 h 822"/>
              <a:gd name="T80" fmla="*/ 2 w 188"/>
              <a:gd name="T81" fmla="*/ 797 h 822"/>
              <a:gd name="T82" fmla="*/ 2 w 188"/>
              <a:gd name="T83" fmla="*/ 803 h 822"/>
              <a:gd name="T84" fmla="*/ 4 w 188"/>
              <a:gd name="T85" fmla="*/ 810 h 822"/>
              <a:gd name="T86" fmla="*/ 7 w 188"/>
              <a:gd name="T87" fmla="*/ 812 h 822"/>
              <a:gd name="T88" fmla="*/ 15 w 188"/>
              <a:gd name="T89" fmla="*/ 790 h 822"/>
              <a:gd name="T90" fmla="*/ 43 w 188"/>
              <a:gd name="T91" fmla="*/ 647 h 822"/>
              <a:gd name="T92" fmla="*/ 50 w 188"/>
              <a:gd name="T93" fmla="*/ 606 h 822"/>
              <a:gd name="T94" fmla="*/ 64 w 188"/>
              <a:gd name="T95" fmla="*/ 542 h 822"/>
              <a:gd name="T96" fmla="*/ 80 w 188"/>
              <a:gd name="T97" fmla="*/ 470 h 822"/>
              <a:gd name="T98" fmla="*/ 90 w 188"/>
              <a:gd name="T99" fmla="*/ 428 h 822"/>
              <a:gd name="T100" fmla="*/ 101 w 188"/>
              <a:gd name="T101" fmla="*/ 381 h 822"/>
              <a:gd name="T102" fmla="*/ 116 w 188"/>
              <a:gd name="T103" fmla="*/ 310 h 822"/>
              <a:gd name="T104" fmla="*/ 132 w 188"/>
              <a:gd name="T105" fmla="*/ 231 h 822"/>
              <a:gd name="T106" fmla="*/ 141 w 188"/>
              <a:gd name="T107" fmla="*/ 194 h 822"/>
              <a:gd name="T108" fmla="*/ 152 w 188"/>
              <a:gd name="T109" fmla="*/ 143 h 822"/>
              <a:gd name="T110" fmla="*/ 165 w 188"/>
              <a:gd name="T111" fmla="*/ 83 h 822"/>
              <a:gd name="T112" fmla="*/ 172 w 188"/>
              <a:gd name="T113" fmla="*/ 50 h 822"/>
              <a:gd name="T114" fmla="*/ 177 w 188"/>
              <a:gd name="T115" fmla="*/ 19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88" h="822">
                <a:moveTo>
                  <a:pt x="186" y="0"/>
                </a:moveTo>
                <a:lnTo>
                  <a:pt x="188" y="3"/>
                </a:lnTo>
                <a:lnTo>
                  <a:pt x="183" y="10"/>
                </a:lnTo>
                <a:lnTo>
                  <a:pt x="181" y="20"/>
                </a:lnTo>
                <a:lnTo>
                  <a:pt x="179" y="32"/>
                </a:lnTo>
                <a:lnTo>
                  <a:pt x="177" y="42"/>
                </a:lnTo>
                <a:lnTo>
                  <a:pt x="174" y="51"/>
                </a:lnTo>
                <a:lnTo>
                  <a:pt x="173" y="57"/>
                </a:lnTo>
                <a:lnTo>
                  <a:pt x="170" y="69"/>
                </a:lnTo>
                <a:lnTo>
                  <a:pt x="167" y="84"/>
                </a:lnTo>
                <a:lnTo>
                  <a:pt x="162" y="103"/>
                </a:lnTo>
                <a:lnTo>
                  <a:pt x="159" y="124"/>
                </a:lnTo>
                <a:lnTo>
                  <a:pt x="155" y="144"/>
                </a:lnTo>
                <a:lnTo>
                  <a:pt x="149" y="167"/>
                </a:lnTo>
                <a:lnTo>
                  <a:pt x="145" y="187"/>
                </a:lnTo>
                <a:lnTo>
                  <a:pt x="142" y="204"/>
                </a:lnTo>
                <a:lnTo>
                  <a:pt x="140" y="215"/>
                </a:lnTo>
                <a:lnTo>
                  <a:pt x="135" y="232"/>
                </a:lnTo>
                <a:lnTo>
                  <a:pt x="130" y="255"/>
                </a:lnTo>
                <a:lnTo>
                  <a:pt x="125" y="282"/>
                </a:lnTo>
                <a:lnTo>
                  <a:pt x="119" y="311"/>
                </a:lnTo>
                <a:lnTo>
                  <a:pt x="114" y="336"/>
                </a:lnTo>
                <a:lnTo>
                  <a:pt x="109" y="360"/>
                </a:lnTo>
                <a:lnTo>
                  <a:pt x="104" y="382"/>
                </a:lnTo>
                <a:lnTo>
                  <a:pt x="100" y="402"/>
                </a:lnTo>
                <a:lnTo>
                  <a:pt x="96" y="417"/>
                </a:lnTo>
                <a:lnTo>
                  <a:pt x="92" y="429"/>
                </a:lnTo>
                <a:lnTo>
                  <a:pt x="90" y="438"/>
                </a:lnTo>
                <a:lnTo>
                  <a:pt x="87" y="452"/>
                </a:lnTo>
                <a:lnTo>
                  <a:pt x="83" y="472"/>
                </a:lnTo>
                <a:lnTo>
                  <a:pt x="77" y="493"/>
                </a:lnTo>
                <a:lnTo>
                  <a:pt x="72" y="518"/>
                </a:lnTo>
                <a:lnTo>
                  <a:pt x="67" y="543"/>
                </a:lnTo>
                <a:lnTo>
                  <a:pt x="62" y="566"/>
                </a:lnTo>
                <a:lnTo>
                  <a:pt x="57" y="588"/>
                </a:lnTo>
                <a:lnTo>
                  <a:pt x="54" y="607"/>
                </a:lnTo>
                <a:lnTo>
                  <a:pt x="50" y="621"/>
                </a:lnTo>
                <a:lnTo>
                  <a:pt x="49" y="629"/>
                </a:lnTo>
                <a:lnTo>
                  <a:pt x="46" y="647"/>
                </a:lnTo>
                <a:lnTo>
                  <a:pt x="38" y="696"/>
                </a:lnTo>
                <a:lnTo>
                  <a:pt x="28" y="746"/>
                </a:lnTo>
                <a:lnTo>
                  <a:pt x="16" y="796"/>
                </a:lnTo>
                <a:lnTo>
                  <a:pt x="15" y="804"/>
                </a:lnTo>
                <a:lnTo>
                  <a:pt x="12" y="810"/>
                </a:lnTo>
                <a:lnTo>
                  <a:pt x="9" y="817"/>
                </a:lnTo>
                <a:lnTo>
                  <a:pt x="2" y="822"/>
                </a:lnTo>
                <a:lnTo>
                  <a:pt x="3" y="816"/>
                </a:lnTo>
                <a:lnTo>
                  <a:pt x="1" y="809"/>
                </a:lnTo>
                <a:lnTo>
                  <a:pt x="0" y="803"/>
                </a:lnTo>
                <a:lnTo>
                  <a:pt x="0" y="791"/>
                </a:lnTo>
                <a:lnTo>
                  <a:pt x="1" y="780"/>
                </a:lnTo>
                <a:lnTo>
                  <a:pt x="10" y="747"/>
                </a:lnTo>
                <a:lnTo>
                  <a:pt x="16" y="711"/>
                </a:lnTo>
                <a:lnTo>
                  <a:pt x="19" y="695"/>
                </a:lnTo>
                <a:lnTo>
                  <a:pt x="24" y="675"/>
                </a:lnTo>
                <a:lnTo>
                  <a:pt x="28" y="653"/>
                </a:lnTo>
                <a:lnTo>
                  <a:pt x="33" y="630"/>
                </a:lnTo>
                <a:lnTo>
                  <a:pt x="39" y="606"/>
                </a:lnTo>
                <a:lnTo>
                  <a:pt x="44" y="583"/>
                </a:lnTo>
                <a:lnTo>
                  <a:pt x="47" y="568"/>
                </a:lnTo>
                <a:lnTo>
                  <a:pt x="50" y="554"/>
                </a:lnTo>
                <a:lnTo>
                  <a:pt x="53" y="543"/>
                </a:lnTo>
                <a:lnTo>
                  <a:pt x="55" y="536"/>
                </a:lnTo>
                <a:lnTo>
                  <a:pt x="56" y="529"/>
                </a:lnTo>
                <a:lnTo>
                  <a:pt x="58" y="516"/>
                </a:lnTo>
                <a:lnTo>
                  <a:pt x="62" y="500"/>
                </a:lnTo>
                <a:lnTo>
                  <a:pt x="67" y="478"/>
                </a:lnTo>
                <a:lnTo>
                  <a:pt x="71" y="457"/>
                </a:lnTo>
                <a:lnTo>
                  <a:pt x="75" y="437"/>
                </a:lnTo>
                <a:lnTo>
                  <a:pt x="78" y="422"/>
                </a:lnTo>
                <a:lnTo>
                  <a:pt x="90" y="364"/>
                </a:lnTo>
                <a:lnTo>
                  <a:pt x="102" y="316"/>
                </a:lnTo>
                <a:lnTo>
                  <a:pt x="103" y="311"/>
                </a:lnTo>
                <a:lnTo>
                  <a:pt x="111" y="273"/>
                </a:lnTo>
                <a:lnTo>
                  <a:pt x="120" y="234"/>
                </a:lnTo>
                <a:lnTo>
                  <a:pt x="126" y="215"/>
                </a:lnTo>
                <a:lnTo>
                  <a:pt x="130" y="196"/>
                </a:lnTo>
                <a:lnTo>
                  <a:pt x="138" y="165"/>
                </a:lnTo>
                <a:lnTo>
                  <a:pt x="140" y="159"/>
                </a:lnTo>
                <a:lnTo>
                  <a:pt x="141" y="151"/>
                </a:lnTo>
                <a:lnTo>
                  <a:pt x="142" y="144"/>
                </a:lnTo>
                <a:lnTo>
                  <a:pt x="144" y="136"/>
                </a:lnTo>
                <a:lnTo>
                  <a:pt x="151" y="107"/>
                </a:lnTo>
                <a:lnTo>
                  <a:pt x="159" y="54"/>
                </a:lnTo>
                <a:lnTo>
                  <a:pt x="167" y="3"/>
                </a:lnTo>
                <a:lnTo>
                  <a:pt x="169" y="4"/>
                </a:lnTo>
                <a:lnTo>
                  <a:pt x="162" y="54"/>
                </a:lnTo>
                <a:lnTo>
                  <a:pt x="154" y="108"/>
                </a:lnTo>
                <a:lnTo>
                  <a:pt x="146" y="137"/>
                </a:lnTo>
                <a:lnTo>
                  <a:pt x="144" y="144"/>
                </a:lnTo>
                <a:lnTo>
                  <a:pt x="143" y="152"/>
                </a:lnTo>
                <a:lnTo>
                  <a:pt x="142" y="159"/>
                </a:lnTo>
                <a:lnTo>
                  <a:pt x="141" y="167"/>
                </a:lnTo>
                <a:lnTo>
                  <a:pt x="133" y="197"/>
                </a:lnTo>
                <a:lnTo>
                  <a:pt x="129" y="216"/>
                </a:lnTo>
                <a:lnTo>
                  <a:pt x="124" y="234"/>
                </a:lnTo>
                <a:lnTo>
                  <a:pt x="113" y="273"/>
                </a:lnTo>
                <a:lnTo>
                  <a:pt x="105" y="311"/>
                </a:lnTo>
                <a:lnTo>
                  <a:pt x="104" y="316"/>
                </a:lnTo>
                <a:lnTo>
                  <a:pt x="94" y="365"/>
                </a:lnTo>
                <a:lnTo>
                  <a:pt x="81" y="422"/>
                </a:lnTo>
                <a:lnTo>
                  <a:pt x="77" y="438"/>
                </a:lnTo>
                <a:lnTo>
                  <a:pt x="74" y="457"/>
                </a:lnTo>
                <a:lnTo>
                  <a:pt x="69" y="478"/>
                </a:lnTo>
                <a:lnTo>
                  <a:pt x="64" y="500"/>
                </a:lnTo>
                <a:lnTo>
                  <a:pt x="61" y="517"/>
                </a:lnTo>
                <a:lnTo>
                  <a:pt x="59" y="529"/>
                </a:lnTo>
                <a:lnTo>
                  <a:pt x="57" y="537"/>
                </a:lnTo>
                <a:lnTo>
                  <a:pt x="56" y="544"/>
                </a:lnTo>
                <a:lnTo>
                  <a:pt x="54" y="554"/>
                </a:lnTo>
                <a:lnTo>
                  <a:pt x="50" y="568"/>
                </a:lnTo>
                <a:lnTo>
                  <a:pt x="46" y="585"/>
                </a:lnTo>
                <a:lnTo>
                  <a:pt x="41" y="606"/>
                </a:lnTo>
                <a:lnTo>
                  <a:pt x="35" y="630"/>
                </a:lnTo>
                <a:lnTo>
                  <a:pt x="31" y="653"/>
                </a:lnTo>
                <a:lnTo>
                  <a:pt x="26" y="676"/>
                </a:lnTo>
                <a:lnTo>
                  <a:pt x="21" y="695"/>
                </a:lnTo>
                <a:lnTo>
                  <a:pt x="19" y="711"/>
                </a:lnTo>
                <a:lnTo>
                  <a:pt x="12" y="748"/>
                </a:lnTo>
                <a:lnTo>
                  <a:pt x="4" y="781"/>
                </a:lnTo>
                <a:lnTo>
                  <a:pt x="2" y="787"/>
                </a:lnTo>
                <a:lnTo>
                  <a:pt x="2" y="791"/>
                </a:lnTo>
                <a:lnTo>
                  <a:pt x="2" y="797"/>
                </a:lnTo>
                <a:lnTo>
                  <a:pt x="2" y="798"/>
                </a:lnTo>
                <a:lnTo>
                  <a:pt x="2" y="800"/>
                </a:lnTo>
                <a:lnTo>
                  <a:pt x="2" y="803"/>
                </a:lnTo>
                <a:lnTo>
                  <a:pt x="3" y="806"/>
                </a:lnTo>
                <a:lnTo>
                  <a:pt x="3" y="808"/>
                </a:lnTo>
                <a:lnTo>
                  <a:pt x="4" y="810"/>
                </a:lnTo>
                <a:lnTo>
                  <a:pt x="5" y="812"/>
                </a:lnTo>
                <a:lnTo>
                  <a:pt x="6" y="813"/>
                </a:lnTo>
                <a:lnTo>
                  <a:pt x="7" y="812"/>
                </a:lnTo>
                <a:lnTo>
                  <a:pt x="10" y="809"/>
                </a:lnTo>
                <a:lnTo>
                  <a:pt x="13" y="800"/>
                </a:lnTo>
                <a:lnTo>
                  <a:pt x="15" y="790"/>
                </a:lnTo>
                <a:lnTo>
                  <a:pt x="17" y="780"/>
                </a:lnTo>
                <a:lnTo>
                  <a:pt x="33" y="701"/>
                </a:lnTo>
                <a:lnTo>
                  <a:pt x="43" y="647"/>
                </a:lnTo>
                <a:lnTo>
                  <a:pt x="46" y="629"/>
                </a:lnTo>
                <a:lnTo>
                  <a:pt x="48" y="621"/>
                </a:lnTo>
                <a:lnTo>
                  <a:pt x="50" y="606"/>
                </a:lnTo>
                <a:lnTo>
                  <a:pt x="55" y="588"/>
                </a:lnTo>
                <a:lnTo>
                  <a:pt x="59" y="565"/>
                </a:lnTo>
                <a:lnTo>
                  <a:pt x="64" y="542"/>
                </a:lnTo>
                <a:lnTo>
                  <a:pt x="70" y="517"/>
                </a:lnTo>
                <a:lnTo>
                  <a:pt x="75" y="493"/>
                </a:lnTo>
                <a:lnTo>
                  <a:pt x="80" y="470"/>
                </a:lnTo>
                <a:lnTo>
                  <a:pt x="84" y="451"/>
                </a:lnTo>
                <a:lnTo>
                  <a:pt x="88" y="437"/>
                </a:lnTo>
                <a:lnTo>
                  <a:pt x="90" y="428"/>
                </a:lnTo>
                <a:lnTo>
                  <a:pt x="94" y="416"/>
                </a:lnTo>
                <a:lnTo>
                  <a:pt x="97" y="400"/>
                </a:lnTo>
                <a:lnTo>
                  <a:pt x="101" y="381"/>
                </a:lnTo>
                <a:lnTo>
                  <a:pt x="106" y="359"/>
                </a:lnTo>
                <a:lnTo>
                  <a:pt x="111" y="335"/>
                </a:lnTo>
                <a:lnTo>
                  <a:pt x="116" y="310"/>
                </a:lnTo>
                <a:lnTo>
                  <a:pt x="123" y="281"/>
                </a:lnTo>
                <a:lnTo>
                  <a:pt x="128" y="254"/>
                </a:lnTo>
                <a:lnTo>
                  <a:pt x="132" y="231"/>
                </a:lnTo>
                <a:lnTo>
                  <a:pt x="137" y="214"/>
                </a:lnTo>
                <a:lnTo>
                  <a:pt x="139" y="206"/>
                </a:lnTo>
                <a:lnTo>
                  <a:pt x="141" y="194"/>
                </a:lnTo>
                <a:lnTo>
                  <a:pt x="144" y="179"/>
                </a:lnTo>
                <a:lnTo>
                  <a:pt x="148" y="162"/>
                </a:lnTo>
                <a:lnTo>
                  <a:pt x="152" y="143"/>
                </a:lnTo>
                <a:lnTo>
                  <a:pt x="156" y="121"/>
                </a:lnTo>
                <a:lnTo>
                  <a:pt x="160" y="101"/>
                </a:lnTo>
                <a:lnTo>
                  <a:pt x="165" y="83"/>
                </a:lnTo>
                <a:lnTo>
                  <a:pt x="168" y="67"/>
                </a:lnTo>
                <a:lnTo>
                  <a:pt x="170" y="56"/>
                </a:lnTo>
                <a:lnTo>
                  <a:pt x="172" y="50"/>
                </a:lnTo>
                <a:lnTo>
                  <a:pt x="174" y="41"/>
                </a:lnTo>
                <a:lnTo>
                  <a:pt x="175" y="31"/>
                </a:lnTo>
                <a:lnTo>
                  <a:pt x="177" y="19"/>
                </a:lnTo>
                <a:lnTo>
                  <a:pt x="181" y="8"/>
                </a:lnTo>
                <a:lnTo>
                  <a:pt x="186" y="0"/>
                </a:lnTo>
                <a:close/>
              </a:path>
            </a:pathLst>
          </a:custGeom>
          <a:grpFill/>
          <a:ln w="0">
            <a:noFill/>
            <a:prstDash val="solid"/>
            <a:round/>
            <a:headEnd/>
            <a:tailEnd/>
          </a:ln>
        </xdr:spPr>
      </xdr:sp>
      <xdr:sp macro="" textlink="">
        <xdr:nvSpPr>
          <xdr:cNvPr id="240" name="Freeform 118">
            <a:extLst>
              <a:ext uri="{FF2B5EF4-FFF2-40B4-BE49-F238E27FC236}">
                <a16:creationId xmlns:a16="http://schemas.microsoft.com/office/drawing/2014/main" id="{00000000-0008-0000-0000-0000F0000000}"/>
              </a:ext>
            </a:extLst>
          </xdr:cNvPr>
          <xdr:cNvSpPr>
            <a:spLocks noEditPoints="1"/>
          </xdr:cNvSpPr>
        </xdr:nvSpPr>
        <xdr:spPr bwMode="auto">
          <a:xfrm>
            <a:off x="703" y="374"/>
            <a:ext cx="40" cy="26"/>
          </a:xfrm>
          <a:custGeom>
            <a:avLst/>
            <a:gdLst>
              <a:gd name="T0" fmla="*/ 85 w 278"/>
              <a:gd name="T1" fmla="*/ 95 h 215"/>
              <a:gd name="T2" fmla="*/ 79 w 278"/>
              <a:gd name="T3" fmla="*/ 78 h 215"/>
              <a:gd name="T4" fmla="*/ 43 w 278"/>
              <a:gd name="T5" fmla="*/ 103 h 215"/>
              <a:gd name="T6" fmla="*/ 41 w 278"/>
              <a:gd name="T7" fmla="*/ 144 h 215"/>
              <a:gd name="T8" fmla="*/ 32 w 278"/>
              <a:gd name="T9" fmla="*/ 151 h 215"/>
              <a:gd name="T10" fmla="*/ 23 w 278"/>
              <a:gd name="T11" fmla="*/ 137 h 215"/>
              <a:gd name="T12" fmla="*/ 22 w 278"/>
              <a:gd name="T13" fmla="*/ 166 h 215"/>
              <a:gd name="T14" fmla="*/ 4 w 278"/>
              <a:gd name="T15" fmla="*/ 208 h 215"/>
              <a:gd name="T16" fmla="*/ 26 w 278"/>
              <a:gd name="T17" fmla="*/ 193 h 215"/>
              <a:gd name="T18" fmla="*/ 43 w 278"/>
              <a:gd name="T19" fmla="*/ 181 h 215"/>
              <a:gd name="T20" fmla="*/ 70 w 278"/>
              <a:gd name="T21" fmla="*/ 181 h 215"/>
              <a:gd name="T22" fmla="*/ 86 w 278"/>
              <a:gd name="T23" fmla="*/ 183 h 215"/>
              <a:gd name="T24" fmla="*/ 104 w 278"/>
              <a:gd name="T25" fmla="*/ 177 h 215"/>
              <a:gd name="T26" fmla="*/ 74 w 278"/>
              <a:gd name="T27" fmla="*/ 161 h 215"/>
              <a:gd name="T28" fmla="*/ 64 w 278"/>
              <a:gd name="T29" fmla="*/ 151 h 215"/>
              <a:gd name="T30" fmla="*/ 104 w 278"/>
              <a:gd name="T31" fmla="*/ 148 h 215"/>
              <a:gd name="T32" fmla="*/ 116 w 278"/>
              <a:gd name="T33" fmla="*/ 152 h 215"/>
              <a:gd name="T34" fmla="*/ 129 w 278"/>
              <a:gd name="T35" fmla="*/ 166 h 215"/>
              <a:gd name="T36" fmla="*/ 155 w 278"/>
              <a:gd name="T37" fmla="*/ 134 h 215"/>
              <a:gd name="T38" fmla="*/ 147 w 278"/>
              <a:gd name="T39" fmla="*/ 117 h 215"/>
              <a:gd name="T40" fmla="*/ 114 w 278"/>
              <a:gd name="T41" fmla="*/ 121 h 215"/>
              <a:gd name="T42" fmla="*/ 149 w 278"/>
              <a:gd name="T43" fmla="*/ 104 h 215"/>
              <a:gd name="T44" fmla="*/ 197 w 278"/>
              <a:gd name="T45" fmla="*/ 96 h 215"/>
              <a:gd name="T46" fmla="*/ 211 w 278"/>
              <a:gd name="T47" fmla="*/ 82 h 215"/>
              <a:gd name="T48" fmla="*/ 228 w 278"/>
              <a:gd name="T49" fmla="*/ 84 h 215"/>
              <a:gd name="T50" fmla="*/ 243 w 278"/>
              <a:gd name="T51" fmla="*/ 81 h 215"/>
              <a:gd name="T52" fmla="*/ 261 w 278"/>
              <a:gd name="T53" fmla="*/ 68 h 215"/>
              <a:gd name="T54" fmla="*/ 225 w 278"/>
              <a:gd name="T55" fmla="*/ 60 h 215"/>
              <a:gd name="T56" fmla="*/ 156 w 278"/>
              <a:gd name="T57" fmla="*/ 85 h 215"/>
              <a:gd name="T58" fmla="*/ 196 w 278"/>
              <a:gd name="T59" fmla="*/ 14 h 215"/>
              <a:gd name="T60" fmla="*/ 158 w 278"/>
              <a:gd name="T61" fmla="*/ 50 h 215"/>
              <a:gd name="T62" fmla="*/ 125 w 278"/>
              <a:gd name="T63" fmla="*/ 90 h 215"/>
              <a:gd name="T64" fmla="*/ 142 w 278"/>
              <a:gd name="T65" fmla="*/ 15 h 215"/>
              <a:gd name="T66" fmla="*/ 143 w 278"/>
              <a:gd name="T67" fmla="*/ 22 h 215"/>
              <a:gd name="T68" fmla="*/ 128 w 278"/>
              <a:gd name="T69" fmla="*/ 73 h 215"/>
              <a:gd name="T70" fmla="*/ 194 w 278"/>
              <a:gd name="T71" fmla="*/ 12 h 215"/>
              <a:gd name="T72" fmla="*/ 170 w 278"/>
              <a:gd name="T73" fmla="*/ 76 h 215"/>
              <a:gd name="T74" fmla="*/ 186 w 278"/>
              <a:gd name="T75" fmla="*/ 67 h 215"/>
              <a:gd name="T76" fmla="*/ 255 w 278"/>
              <a:gd name="T77" fmla="*/ 61 h 215"/>
              <a:gd name="T78" fmla="*/ 261 w 278"/>
              <a:gd name="T79" fmla="*/ 73 h 215"/>
              <a:gd name="T80" fmla="*/ 196 w 278"/>
              <a:gd name="T81" fmla="*/ 103 h 215"/>
              <a:gd name="T82" fmla="*/ 135 w 278"/>
              <a:gd name="T83" fmla="*/ 117 h 215"/>
              <a:gd name="T84" fmla="*/ 157 w 278"/>
              <a:gd name="T85" fmla="*/ 135 h 215"/>
              <a:gd name="T86" fmla="*/ 106 w 278"/>
              <a:gd name="T87" fmla="*/ 163 h 215"/>
              <a:gd name="T88" fmla="*/ 83 w 278"/>
              <a:gd name="T89" fmla="*/ 151 h 215"/>
              <a:gd name="T90" fmla="*/ 80 w 278"/>
              <a:gd name="T91" fmla="*/ 163 h 215"/>
              <a:gd name="T92" fmla="*/ 111 w 278"/>
              <a:gd name="T93" fmla="*/ 178 h 215"/>
              <a:gd name="T94" fmla="*/ 98 w 278"/>
              <a:gd name="T95" fmla="*/ 187 h 215"/>
              <a:gd name="T96" fmla="*/ 61 w 278"/>
              <a:gd name="T97" fmla="*/ 187 h 215"/>
              <a:gd name="T98" fmla="*/ 12 w 278"/>
              <a:gd name="T99" fmla="*/ 209 h 215"/>
              <a:gd name="T100" fmla="*/ 8 w 278"/>
              <a:gd name="T101" fmla="*/ 184 h 215"/>
              <a:gd name="T102" fmla="*/ 20 w 278"/>
              <a:gd name="T103" fmla="*/ 155 h 215"/>
              <a:gd name="T104" fmla="*/ 27 w 278"/>
              <a:gd name="T105" fmla="*/ 134 h 215"/>
              <a:gd name="T106" fmla="*/ 38 w 278"/>
              <a:gd name="T107" fmla="*/ 149 h 215"/>
              <a:gd name="T108" fmla="*/ 40 w 278"/>
              <a:gd name="T109" fmla="*/ 102 h 215"/>
              <a:gd name="T110" fmla="*/ 82 w 278"/>
              <a:gd name="T111" fmla="*/ 64 h 215"/>
              <a:gd name="T112" fmla="*/ 92 w 278"/>
              <a:gd name="T113" fmla="*/ 77 h 2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8" h="215">
                <a:moveTo>
                  <a:pt x="145" y="7"/>
                </a:moveTo>
                <a:lnTo>
                  <a:pt x="132" y="16"/>
                </a:lnTo>
                <a:lnTo>
                  <a:pt x="120" y="26"/>
                </a:lnTo>
                <a:lnTo>
                  <a:pt x="112" y="38"/>
                </a:lnTo>
                <a:lnTo>
                  <a:pt x="105" y="50"/>
                </a:lnTo>
                <a:lnTo>
                  <a:pt x="100" y="65"/>
                </a:lnTo>
                <a:lnTo>
                  <a:pt x="94" y="78"/>
                </a:lnTo>
                <a:lnTo>
                  <a:pt x="88" y="91"/>
                </a:lnTo>
                <a:lnTo>
                  <a:pt x="85" y="95"/>
                </a:lnTo>
                <a:lnTo>
                  <a:pt x="80" y="100"/>
                </a:lnTo>
                <a:lnTo>
                  <a:pt x="76" y="103"/>
                </a:lnTo>
                <a:lnTo>
                  <a:pt x="72" y="107"/>
                </a:lnTo>
                <a:lnTo>
                  <a:pt x="66" y="110"/>
                </a:lnTo>
                <a:lnTo>
                  <a:pt x="72" y="101"/>
                </a:lnTo>
                <a:lnTo>
                  <a:pt x="76" y="91"/>
                </a:lnTo>
                <a:lnTo>
                  <a:pt x="77" y="86"/>
                </a:lnTo>
                <a:lnTo>
                  <a:pt x="78" y="83"/>
                </a:lnTo>
                <a:lnTo>
                  <a:pt x="79" y="78"/>
                </a:lnTo>
                <a:lnTo>
                  <a:pt x="79" y="74"/>
                </a:lnTo>
                <a:lnTo>
                  <a:pt x="78" y="69"/>
                </a:lnTo>
                <a:lnTo>
                  <a:pt x="78" y="64"/>
                </a:lnTo>
                <a:lnTo>
                  <a:pt x="78" y="59"/>
                </a:lnTo>
                <a:lnTo>
                  <a:pt x="68" y="71"/>
                </a:lnTo>
                <a:lnTo>
                  <a:pt x="57" y="83"/>
                </a:lnTo>
                <a:lnTo>
                  <a:pt x="49" y="90"/>
                </a:lnTo>
                <a:lnTo>
                  <a:pt x="45" y="96"/>
                </a:lnTo>
                <a:lnTo>
                  <a:pt x="43" y="103"/>
                </a:lnTo>
                <a:lnTo>
                  <a:pt x="41" y="113"/>
                </a:lnTo>
                <a:lnTo>
                  <a:pt x="40" y="113"/>
                </a:lnTo>
                <a:lnTo>
                  <a:pt x="40" y="114"/>
                </a:lnTo>
                <a:lnTo>
                  <a:pt x="40" y="116"/>
                </a:lnTo>
                <a:lnTo>
                  <a:pt x="40" y="116"/>
                </a:lnTo>
                <a:lnTo>
                  <a:pt x="37" y="127"/>
                </a:lnTo>
                <a:lnTo>
                  <a:pt x="38" y="137"/>
                </a:lnTo>
                <a:lnTo>
                  <a:pt x="40" y="140"/>
                </a:lnTo>
                <a:lnTo>
                  <a:pt x="41" y="144"/>
                </a:lnTo>
                <a:lnTo>
                  <a:pt x="42" y="146"/>
                </a:lnTo>
                <a:lnTo>
                  <a:pt x="42" y="151"/>
                </a:lnTo>
                <a:lnTo>
                  <a:pt x="42" y="154"/>
                </a:lnTo>
                <a:lnTo>
                  <a:pt x="41" y="157"/>
                </a:lnTo>
                <a:lnTo>
                  <a:pt x="40" y="155"/>
                </a:lnTo>
                <a:lnTo>
                  <a:pt x="38" y="154"/>
                </a:lnTo>
                <a:lnTo>
                  <a:pt x="36" y="153"/>
                </a:lnTo>
                <a:lnTo>
                  <a:pt x="34" y="152"/>
                </a:lnTo>
                <a:lnTo>
                  <a:pt x="32" y="151"/>
                </a:lnTo>
                <a:lnTo>
                  <a:pt x="31" y="149"/>
                </a:lnTo>
                <a:lnTo>
                  <a:pt x="29" y="146"/>
                </a:lnTo>
                <a:lnTo>
                  <a:pt x="27" y="143"/>
                </a:lnTo>
                <a:lnTo>
                  <a:pt x="26" y="140"/>
                </a:lnTo>
                <a:lnTo>
                  <a:pt x="26" y="138"/>
                </a:lnTo>
                <a:lnTo>
                  <a:pt x="24" y="136"/>
                </a:lnTo>
                <a:lnTo>
                  <a:pt x="23" y="135"/>
                </a:lnTo>
                <a:lnTo>
                  <a:pt x="23" y="135"/>
                </a:lnTo>
                <a:lnTo>
                  <a:pt x="23" y="137"/>
                </a:lnTo>
                <a:lnTo>
                  <a:pt x="22" y="140"/>
                </a:lnTo>
                <a:lnTo>
                  <a:pt x="22" y="144"/>
                </a:lnTo>
                <a:lnTo>
                  <a:pt x="23" y="149"/>
                </a:lnTo>
                <a:lnTo>
                  <a:pt x="23" y="154"/>
                </a:lnTo>
                <a:lnTo>
                  <a:pt x="23" y="155"/>
                </a:lnTo>
                <a:lnTo>
                  <a:pt x="23" y="156"/>
                </a:lnTo>
                <a:lnTo>
                  <a:pt x="23" y="157"/>
                </a:lnTo>
                <a:lnTo>
                  <a:pt x="23" y="162"/>
                </a:lnTo>
                <a:lnTo>
                  <a:pt x="22" y="166"/>
                </a:lnTo>
                <a:lnTo>
                  <a:pt x="21" y="172"/>
                </a:lnTo>
                <a:lnTo>
                  <a:pt x="18" y="175"/>
                </a:lnTo>
                <a:lnTo>
                  <a:pt x="15" y="180"/>
                </a:lnTo>
                <a:lnTo>
                  <a:pt x="13" y="182"/>
                </a:lnTo>
                <a:lnTo>
                  <a:pt x="11" y="186"/>
                </a:lnTo>
                <a:lnTo>
                  <a:pt x="9" y="189"/>
                </a:lnTo>
                <a:lnTo>
                  <a:pt x="6" y="198"/>
                </a:lnTo>
                <a:lnTo>
                  <a:pt x="4" y="207"/>
                </a:lnTo>
                <a:lnTo>
                  <a:pt x="4" y="208"/>
                </a:lnTo>
                <a:lnTo>
                  <a:pt x="3" y="209"/>
                </a:lnTo>
                <a:lnTo>
                  <a:pt x="3" y="210"/>
                </a:lnTo>
                <a:lnTo>
                  <a:pt x="6" y="208"/>
                </a:lnTo>
                <a:lnTo>
                  <a:pt x="9" y="206"/>
                </a:lnTo>
                <a:lnTo>
                  <a:pt x="13" y="205"/>
                </a:lnTo>
                <a:lnTo>
                  <a:pt x="15" y="204"/>
                </a:lnTo>
                <a:lnTo>
                  <a:pt x="19" y="200"/>
                </a:lnTo>
                <a:lnTo>
                  <a:pt x="22" y="197"/>
                </a:lnTo>
                <a:lnTo>
                  <a:pt x="26" y="193"/>
                </a:lnTo>
                <a:lnTo>
                  <a:pt x="26" y="192"/>
                </a:lnTo>
                <a:lnTo>
                  <a:pt x="27" y="192"/>
                </a:lnTo>
                <a:lnTo>
                  <a:pt x="28" y="190"/>
                </a:lnTo>
                <a:lnTo>
                  <a:pt x="29" y="189"/>
                </a:lnTo>
                <a:lnTo>
                  <a:pt x="31" y="188"/>
                </a:lnTo>
                <a:lnTo>
                  <a:pt x="31" y="187"/>
                </a:lnTo>
                <a:lnTo>
                  <a:pt x="32" y="187"/>
                </a:lnTo>
                <a:lnTo>
                  <a:pt x="37" y="182"/>
                </a:lnTo>
                <a:lnTo>
                  <a:pt x="43" y="181"/>
                </a:lnTo>
                <a:lnTo>
                  <a:pt x="49" y="181"/>
                </a:lnTo>
                <a:lnTo>
                  <a:pt x="52" y="180"/>
                </a:lnTo>
                <a:lnTo>
                  <a:pt x="56" y="179"/>
                </a:lnTo>
                <a:lnTo>
                  <a:pt x="59" y="178"/>
                </a:lnTo>
                <a:lnTo>
                  <a:pt x="61" y="177"/>
                </a:lnTo>
                <a:lnTo>
                  <a:pt x="64" y="177"/>
                </a:lnTo>
                <a:lnTo>
                  <a:pt x="66" y="178"/>
                </a:lnTo>
                <a:lnTo>
                  <a:pt x="68" y="179"/>
                </a:lnTo>
                <a:lnTo>
                  <a:pt x="70" y="181"/>
                </a:lnTo>
                <a:lnTo>
                  <a:pt x="71" y="182"/>
                </a:lnTo>
                <a:lnTo>
                  <a:pt x="73" y="183"/>
                </a:lnTo>
                <a:lnTo>
                  <a:pt x="75" y="184"/>
                </a:lnTo>
                <a:lnTo>
                  <a:pt x="77" y="184"/>
                </a:lnTo>
                <a:lnTo>
                  <a:pt x="78" y="183"/>
                </a:lnTo>
                <a:lnTo>
                  <a:pt x="79" y="183"/>
                </a:lnTo>
                <a:lnTo>
                  <a:pt x="82" y="182"/>
                </a:lnTo>
                <a:lnTo>
                  <a:pt x="84" y="182"/>
                </a:lnTo>
                <a:lnTo>
                  <a:pt x="86" y="183"/>
                </a:lnTo>
                <a:lnTo>
                  <a:pt x="88" y="184"/>
                </a:lnTo>
                <a:lnTo>
                  <a:pt x="90" y="184"/>
                </a:lnTo>
                <a:lnTo>
                  <a:pt x="92" y="186"/>
                </a:lnTo>
                <a:lnTo>
                  <a:pt x="94" y="186"/>
                </a:lnTo>
                <a:lnTo>
                  <a:pt x="98" y="184"/>
                </a:lnTo>
                <a:lnTo>
                  <a:pt x="101" y="182"/>
                </a:lnTo>
                <a:lnTo>
                  <a:pt x="104" y="181"/>
                </a:lnTo>
                <a:lnTo>
                  <a:pt x="107" y="180"/>
                </a:lnTo>
                <a:lnTo>
                  <a:pt x="104" y="177"/>
                </a:lnTo>
                <a:lnTo>
                  <a:pt x="101" y="174"/>
                </a:lnTo>
                <a:lnTo>
                  <a:pt x="99" y="172"/>
                </a:lnTo>
                <a:lnTo>
                  <a:pt x="95" y="171"/>
                </a:lnTo>
                <a:lnTo>
                  <a:pt x="89" y="169"/>
                </a:lnTo>
                <a:lnTo>
                  <a:pt x="85" y="169"/>
                </a:lnTo>
                <a:lnTo>
                  <a:pt x="82" y="168"/>
                </a:lnTo>
                <a:lnTo>
                  <a:pt x="78" y="166"/>
                </a:lnTo>
                <a:lnTo>
                  <a:pt x="76" y="164"/>
                </a:lnTo>
                <a:lnTo>
                  <a:pt x="74" y="161"/>
                </a:lnTo>
                <a:lnTo>
                  <a:pt x="73" y="158"/>
                </a:lnTo>
                <a:lnTo>
                  <a:pt x="72" y="156"/>
                </a:lnTo>
                <a:lnTo>
                  <a:pt x="72" y="153"/>
                </a:lnTo>
                <a:lnTo>
                  <a:pt x="71" y="151"/>
                </a:lnTo>
                <a:lnTo>
                  <a:pt x="70" y="151"/>
                </a:lnTo>
                <a:lnTo>
                  <a:pt x="68" y="149"/>
                </a:lnTo>
                <a:lnTo>
                  <a:pt x="66" y="149"/>
                </a:lnTo>
                <a:lnTo>
                  <a:pt x="65" y="149"/>
                </a:lnTo>
                <a:lnTo>
                  <a:pt x="64" y="151"/>
                </a:lnTo>
                <a:lnTo>
                  <a:pt x="68" y="148"/>
                </a:lnTo>
                <a:lnTo>
                  <a:pt x="73" y="147"/>
                </a:lnTo>
                <a:lnTo>
                  <a:pt x="77" y="146"/>
                </a:lnTo>
                <a:lnTo>
                  <a:pt x="83" y="146"/>
                </a:lnTo>
                <a:lnTo>
                  <a:pt x="91" y="145"/>
                </a:lnTo>
                <a:lnTo>
                  <a:pt x="100" y="145"/>
                </a:lnTo>
                <a:lnTo>
                  <a:pt x="102" y="145"/>
                </a:lnTo>
                <a:lnTo>
                  <a:pt x="103" y="146"/>
                </a:lnTo>
                <a:lnTo>
                  <a:pt x="104" y="148"/>
                </a:lnTo>
                <a:lnTo>
                  <a:pt x="104" y="149"/>
                </a:lnTo>
                <a:lnTo>
                  <a:pt x="105" y="151"/>
                </a:lnTo>
                <a:lnTo>
                  <a:pt x="105" y="153"/>
                </a:lnTo>
                <a:lnTo>
                  <a:pt x="106" y="154"/>
                </a:lnTo>
                <a:lnTo>
                  <a:pt x="108" y="154"/>
                </a:lnTo>
                <a:lnTo>
                  <a:pt x="111" y="154"/>
                </a:lnTo>
                <a:lnTo>
                  <a:pt x="113" y="153"/>
                </a:lnTo>
                <a:lnTo>
                  <a:pt x="114" y="153"/>
                </a:lnTo>
                <a:lnTo>
                  <a:pt x="116" y="152"/>
                </a:lnTo>
                <a:lnTo>
                  <a:pt x="118" y="153"/>
                </a:lnTo>
                <a:lnTo>
                  <a:pt x="120" y="154"/>
                </a:lnTo>
                <a:lnTo>
                  <a:pt x="121" y="155"/>
                </a:lnTo>
                <a:lnTo>
                  <a:pt x="121" y="157"/>
                </a:lnTo>
                <a:lnTo>
                  <a:pt x="122" y="160"/>
                </a:lnTo>
                <a:lnTo>
                  <a:pt x="123" y="162"/>
                </a:lnTo>
                <a:lnTo>
                  <a:pt x="125" y="163"/>
                </a:lnTo>
                <a:lnTo>
                  <a:pt x="126" y="165"/>
                </a:lnTo>
                <a:lnTo>
                  <a:pt x="129" y="166"/>
                </a:lnTo>
                <a:lnTo>
                  <a:pt x="131" y="168"/>
                </a:lnTo>
                <a:lnTo>
                  <a:pt x="133" y="168"/>
                </a:lnTo>
                <a:lnTo>
                  <a:pt x="133" y="166"/>
                </a:lnTo>
                <a:lnTo>
                  <a:pt x="135" y="156"/>
                </a:lnTo>
                <a:lnTo>
                  <a:pt x="141" y="147"/>
                </a:lnTo>
                <a:lnTo>
                  <a:pt x="147" y="139"/>
                </a:lnTo>
                <a:lnTo>
                  <a:pt x="149" y="137"/>
                </a:lnTo>
                <a:lnTo>
                  <a:pt x="151" y="136"/>
                </a:lnTo>
                <a:lnTo>
                  <a:pt x="155" y="134"/>
                </a:lnTo>
                <a:lnTo>
                  <a:pt x="157" y="130"/>
                </a:lnTo>
                <a:lnTo>
                  <a:pt x="160" y="128"/>
                </a:lnTo>
                <a:lnTo>
                  <a:pt x="162" y="126"/>
                </a:lnTo>
                <a:lnTo>
                  <a:pt x="163" y="122"/>
                </a:lnTo>
                <a:lnTo>
                  <a:pt x="163" y="120"/>
                </a:lnTo>
                <a:lnTo>
                  <a:pt x="163" y="119"/>
                </a:lnTo>
                <a:lnTo>
                  <a:pt x="160" y="117"/>
                </a:lnTo>
                <a:lnTo>
                  <a:pt x="154" y="117"/>
                </a:lnTo>
                <a:lnTo>
                  <a:pt x="147" y="117"/>
                </a:lnTo>
                <a:lnTo>
                  <a:pt x="143" y="118"/>
                </a:lnTo>
                <a:lnTo>
                  <a:pt x="143" y="118"/>
                </a:lnTo>
                <a:lnTo>
                  <a:pt x="136" y="119"/>
                </a:lnTo>
                <a:lnTo>
                  <a:pt x="122" y="121"/>
                </a:lnTo>
                <a:lnTo>
                  <a:pt x="120" y="121"/>
                </a:lnTo>
                <a:lnTo>
                  <a:pt x="117" y="121"/>
                </a:lnTo>
                <a:lnTo>
                  <a:pt x="115" y="122"/>
                </a:lnTo>
                <a:lnTo>
                  <a:pt x="113" y="123"/>
                </a:lnTo>
                <a:lnTo>
                  <a:pt x="114" y="121"/>
                </a:lnTo>
                <a:lnTo>
                  <a:pt x="114" y="119"/>
                </a:lnTo>
                <a:lnTo>
                  <a:pt x="116" y="117"/>
                </a:lnTo>
                <a:lnTo>
                  <a:pt x="117" y="116"/>
                </a:lnTo>
                <a:lnTo>
                  <a:pt x="119" y="114"/>
                </a:lnTo>
                <a:lnTo>
                  <a:pt x="121" y="113"/>
                </a:lnTo>
                <a:lnTo>
                  <a:pt x="126" y="110"/>
                </a:lnTo>
                <a:lnTo>
                  <a:pt x="130" y="108"/>
                </a:lnTo>
                <a:lnTo>
                  <a:pt x="134" y="105"/>
                </a:lnTo>
                <a:lnTo>
                  <a:pt x="149" y="104"/>
                </a:lnTo>
                <a:lnTo>
                  <a:pt x="165" y="102"/>
                </a:lnTo>
                <a:lnTo>
                  <a:pt x="172" y="99"/>
                </a:lnTo>
                <a:lnTo>
                  <a:pt x="178" y="94"/>
                </a:lnTo>
                <a:lnTo>
                  <a:pt x="186" y="91"/>
                </a:lnTo>
                <a:lnTo>
                  <a:pt x="188" y="91"/>
                </a:lnTo>
                <a:lnTo>
                  <a:pt x="190" y="92"/>
                </a:lnTo>
                <a:lnTo>
                  <a:pt x="192" y="93"/>
                </a:lnTo>
                <a:lnTo>
                  <a:pt x="194" y="95"/>
                </a:lnTo>
                <a:lnTo>
                  <a:pt x="197" y="96"/>
                </a:lnTo>
                <a:lnTo>
                  <a:pt x="197" y="95"/>
                </a:lnTo>
                <a:lnTo>
                  <a:pt x="198" y="94"/>
                </a:lnTo>
                <a:lnTo>
                  <a:pt x="200" y="93"/>
                </a:lnTo>
                <a:lnTo>
                  <a:pt x="202" y="91"/>
                </a:lnTo>
                <a:lnTo>
                  <a:pt x="204" y="88"/>
                </a:lnTo>
                <a:lnTo>
                  <a:pt x="206" y="85"/>
                </a:lnTo>
                <a:lnTo>
                  <a:pt x="208" y="84"/>
                </a:lnTo>
                <a:lnTo>
                  <a:pt x="210" y="82"/>
                </a:lnTo>
                <a:lnTo>
                  <a:pt x="211" y="82"/>
                </a:lnTo>
                <a:lnTo>
                  <a:pt x="213" y="81"/>
                </a:lnTo>
                <a:lnTo>
                  <a:pt x="215" y="81"/>
                </a:lnTo>
                <a:lnTo>
                  <a:pt x="218" y="81"/>
                </a:lnTo>
                <a:lnTo>
                  <a:pt x="220" y="81"/>
                </a:lnTo>
                <a:lnTo>
                  <a:pt x="221" y="82"/>
                </a:lnTo>
                <a:lnTo>
                  <a:pt x="222" y="83"/>
                </a:lnTo>
                <a:lnTo>
                  <a:pt x="225" y="84"/>
                </a:lnTo>
                <a:lnTo>
                  <a:pt x="226" y="84"/>
                </a:lnTo>
                <a:lnTo>
                  <a:pt x="228" y="84"/>
                </a:lnTo>
                <a:lnTo>
                  <a:pt x="228" y="83"/>
                </a:lnTo>
                <a:lnTo>
                  <a:pt x="229" y="82"/>
                </a:lnTo>
                <a:lnTo>
                  <a:pt x="230" y="79"/>
                </a:lnTo>
                <a:lnTo>
                  <a:pt x="231" y="78"/>
                </a:lnTo>
                <a:lnTo>
                  <a:pt x="234" y="78"/>
                </a:lnTo>
                <a:lnTo>
                  <a:pt x="236" y="78"/>
                </a:lnTo>
                <a:lnTo>
                  <a:pt x="239" y="81"/>
                </a:lnTo>
                <a:lnTo>
                  <a:pt x="241" y="81"/>
                </a:lnTo>
                <a:lnTo>
                  <a:pt x="243" y="81"/>
                </a:lnTo>
                <a:lnTo>
                  <a:pt x="244" y="81"/>
                </a:lnTo>
                <a:lnTo>
                  <a:pt x="246" y="79"/>
                </a:lnTo>
                <a:lnTo>
                  <a:pt x="247" y="78"/>
                </a:lnTo>
                <a:lnTo>
                  <a:pt x="248" y="77"/>
                </a:lnTo>
                <a:lnTo>
                  <a:pt x="253" y="75"/>
                </a:lnTo>
                <a:lnTo>
                  <a:pt x="257" y="73"/>
                </a:lnTo>
                <a:lnTo>
                  <a:pt x="258" y="71"/>
                </a:lnTo>
                <a:lnTo>
                  <a:pt x="259" y="70"/>
                </a:lnTo>
                <a:lnTo>
                  <a:pt x="261" y="68"/>
                </a:lnTo>
                <a:lnTo>
                  <a:pt x="267" y="65"/>
                </a:lnTo>
                <a:lnTo>
                  <a:pt x="270" y="61"/>
                </a:lnTo>
                <a:lnTo>
                  <a:pt x="264" y="62"/>
                </a:lnTo>
                <a:lnTo>
                  <a:pt x="260" y="64"/>
                </a:lnTo>
                <a:lnTo>
                  <a:pt x="256" y="65"/>
                </a:lnTo>
                <a:lnTo>
                  <a:pt x="250" y="64"/>
                </a:lnTo>
                <a:lnTo>
                  <a:pt x="245" y="64"/>
                </a:lnTo>
                <a:lnTo>
                  <a:pt x="236" y="61"/>
                </a:lnTo>
                <a:lnTo>
                  <a:pt x="225" y="60"/>
                </a:lnTo>
                <a:lnTo>
                  <a:pt x="213" y="59"/>
                </a:lnTo>
                <a:lnTo>
                  <a:pt x="203" y="60"/>
                </a:lnTo>
                <a:lnTo>
                  <a:pt x="193" y="64"/>
                </a:lnTo>
                <a:lnTo>
                  <a:pt x="190" y="66"/>
                </a:lnTo>
                <a:lnTo>
                  <a:pt x="188" y="69"/>
                </a:lnTo>
                <a:lnTo>
                  <a:pt x="186" y="71"/>
                </a:lnTo>
                <a:lnTo>
                  <a:pt x="176" y="81"/>
                </a:lnTo>
                <a:lnTo>
                  <a:pt x="168" y="84"/>
                </a:lnTo>
                <a:lnTo>
                  <a:pt x="156" y="85"/>
                </a:lnTo>
                <a:lnTo>
                  <a:pt x="165" y="77"/>
                </a:lnTo>
                <a:lnTo>
                  <a:pt x="175" y="67"/>
                </a:lnTo>
                <a:lnTo>
                  <a:pt x="184" y="57"/>
                </a:lnTo>
                <a:lnTo>
                  <a:pt x="191" y="47"/>
                </a:lnTo>
                <a:lnTo>
                  <a:pt x="198" y="30"/>
                </a:lnTo>
                <a:lnTo>
                  <a:pt x="204" y="12"/>
                </a:lnTo>
                <a:lnTo>
                  <a:pt x="202" y="13"/>
                </a:lnTo>
                <a:lnTo>
                  <a:pt x="199" y="14"/>
                </a:lnTo>
                <a:lnTo>
                  <a:pt x="196" y="14"/>
                </a:lnTo>
                <a:lnTo>
                  <a:pt x="192" y="15"/>
                </a:lnTo>
                <a:lnTo>
                  <a:pt x="190" y="16"/>
                </a:lnTo>
                <a:lnTo>
                  <a:pt x="189" y="16"/>
                </a:lnTo>
                <a:lnTo>
                  <a:pt x="184" y="20"/>
                </a:lnTo>
                <a:lnTo>
                  <a:pt x="179" y="24"/>
                </a:lnTo>
                <a:lnTo>
                  <a:pt x="175" y="27"/>
                </a:lnTo>
                <a:lnTo>
                  <a:pt x="172" y="31"/>
                </a:lnTo>
                <a:lnTo>
                  <a:pt x="162" y="44"/>
                </a:lnTo>
                <a:lnTo>
                  <a:pt x="158" y="50"/>
                </a:lnTo>
                <a:lnTo>
                  <a:pt x="155" y="56"/>
                </a:lnTo>
                <a:lnTo>
                  <a:pt x="150" y="61"/>
                </a:lnTo>
                <a:lnTo>
                  <a:pt x="146" y="65"/>
                </a:lnTo>
                <a:lnTo>
                  <a:pt x="142" y="68"/>
                </a:lnTo>
                <a:lnTo>
                  <a:pt x="137" y="71"/>
                </a:lnTo>
                <a:lnTo>
                  <a:pt x="134" y="75"/>
                </a:lnTo>
                <a:lnTo>
                  <a:pt x="131" y="78"/>
                </a:lnTo>
                <a:lnTo>
                  <a:pt x="128" y="84"/>
                </a:lnTo>
                <a:lnTo>
                  <a:pt x="125" y="90"/>
                </a:lnTo>
                <a:lnTo>
                  <a:pt x="122" y="93"/>
                </a:lnTo>
                <a:lnTo>
                  <a:pt x="123" y="78"/>
                </a:lnTo>
                <a:lnTo>
                  <a:pt x="127" y="65"/>
                </a:lnTo>
                <a:lnTo>
                  <a:pt x="132" y="51"/>
                </a:lnTo>
                <a:lnTo>
                  <a:pt x="135" y="43"/>
                </a:lnTo>
                <a:lnTo>
                  <a:pt x="136" y="35"/>
                </a:lnTo>
                <a:lnTo>
                  <a:pt x="140" y="23"/>
                </a:lnTo>
                <a:lnTo>
                  <a:pt x="140" y="21"/>
                </a:lnTo>
                <a:lnTo>
                  <a:pt x="142" y="15"/>
                </a:lnTo>
                <a:lnTo>
                  <a:pt x="143" y="10"/>
                </a:lnTo>
                <a:lnTo>
                  <a:pt x="145" y="7"/>
                </a:lnTo>
                <a:close/>
                <a:moveTo>
                  <a:pt x="151" y="0"/>
                </a:moveTo>
                <a:lnTo>
                  <a:pt x="150" y="3"/>
                </a:lnTo>
                <a:lnTo>
                  <a:pt x="149" y="5"/>
                </a:lnTo>
                <a:lnTo>
                  <a:pt x="147" y="8"/>
                </a:lnTo>
                <a:lnTo>
                  <a:pt x="146" y="10"/>
                </a:lnTo>
                <a:lnTo>
                  <a:pt x="144" y="16"/>
                </a:lnTo>
                <a:lnTo>
                  <a:pt x="143" y="22"/>
                </a:lnTo>
                <a:lnTo>
                  <a:pt x="142" y="24"/>
                </a:lnTo>
                <a:lnTo>
                  <a:pt x="140" y="35"/>
                </a:lnTo>
                <a:lnTo>
                  <a:pt x="137" y="44"/>
                </a:lnTo>
                <a:lnTo>
                  <a:pt x="135" y="52"/>
                </a:lnTo>
                <a:lnTo>
                  <a:pt x="133" y="57"/>
                </a:lnTo>
                <a:lnTo>
                  <a:pt x="131" y="61"/>
                </a:lnTo>
                <a:lnTo>
                  <a:pt x="129" y="65"/>
                </a:lnTo>
                <a:lnTo>
                  <a:pt x="128" y="69"/>
                </a:lnTo>
                <a:lnTo>
                  <a:pt x="128" y="73"/>
                </a:lnTo>
                <a:lnTo>
                  <a:pt x="128" y="74"/>
                </a:lnTo>
                <a:lnTo>
                  <a:pt x="129" y="75"/>
                </a:lnTo>
                <a:lnTo>
                  <a:pt x="141" y="66"/>
                </a:lnTo>
                <a:lnTo>
                  <a:pt x="150" y="55"/>
                </a:lnTo>
                <a:lnTo>
                  <a:pt x="160" y="42"/>
                </a:lnTo>
                <a:lnTo>
                  <a:pt x="170" y="30"/>
                </a:lnTo>
                <a:lnTo>
                  <a:pt x="177" y="22"/>
                </a:lnTo>
                <a:lnTo>
                  <a:pt x="187" y="14"/>
                </a:lnTo>
                <a:lnTo>
                  <a:pt x="194" y="12"/>
                </a:lnTo>
                <a:lnTo>
                  <a:pt x="202" y="9"/>
                </a:lnTo>
                <a:lnTo>
                  <a:pt x="208" y="6"/>
                </a:lnTo>
                <a:lnTo>
                  <a:pt x="206" y="16"/>
                </a:lnTo>
                <a:lnTo>
                  <a:pt x="202" y="26"/>
                </a:lnTo>
                <a:lnTo>
                  <a:pt x="193" y="48"/>
                </a:lnTo>
                <a:lnTo>
                  <a:pt x="185" y="60"/>
                </a:lnTo>
                <a:lnTo>
                  <a:pt x="175" y="70"/>
                </a:lnTo>
                <a:lnTo>
                  <a:pt x="172" y="74"/>
                </a:lnTo>
                <a:lnTo>
                  <a:pt x="170" y="76"/>
                </a:lnTo>
                <a:lnTo>
                  <a:pt x="169" y="77"/>
                </a:lnTo>
                <a:lnTo>
                  <a:pt x="169" y="78"/>
                </a:lnTo>
                <a:lnTo>
                  <a:pt x="170" y="78"/>
                </a:lnTo>
                <a:lnTo>
                  <a:pt x="172" y="78"/>
                </a:lnTo>
                <a:lnTo>
                  <a:pt x="174" y="78"/>
                </a:lnTo>
                <a:lnTo>
                  <a:pt x="177" y="77"/>
                </a:lnTo>
                <a:lnTo>
                  <a:pt x="180" y="74"/>
                </a:lnTo>
                <a:lnTo>
                  <a:pt x="184" y="70"/>
                </a:lnTo>
                <a:lnTo>
                  <a:pt x="186" y="67"/>
                </a:lnTo>
                <a:lnTo>
                  <a:pt x="189" y="64"/>
                </a:lnTo>
                <a:lnTo>
                  <a:pt x="192" y="61"/>
                </a:lnTo>
                <a:lnTo>
                  <a:pt x="202" y="58"/>
                </a:lnTo>
                <a:lnTo>
                  <a:pt x="213" y="57"/>
                </a:lnTo>
                <a:lnTo>
                  <a:pt x="225" y="57"/>
                </a:lnTo>
                <a:lnTo>
                  <a:pt x="236" y="59"/>
                </a:lnTo>
                <a:lnTo>
                  <a:pt x="245" y="60"/>
                </a:lnTo>
                <a:lnTo>
                  <a:pt x="250" y="61"/>
                </a:lnTo>
                <a:lnTo>
                  <a:pt x="255" y="61"/>
                </a:lnTo>
                <a:lnTo>
                  <a:pt x="260" y="61"/>
                </a:lnTo>
                <a:lnTo>
                  <a:pt x="263" y="60"/>
                </a:lnTo>
                <a:lnTo>
                  <a:pt x="269" y="59"/>
                </a:lnTo>
                <a:lnTo>
                  <a:pt x="274" y="59"/>
                </a:lnTo>
                <a:lnTo>
                  <a:pt x="278" y="59"/>
                </a:lnTo>
                <a:lnTo>
                  <a:pt x="273" y="62"/>
                </a:lnTo>
                <a:lnTo>
                  <a:pt x="268" y="67"/>
                </a:lnTo>
                <a:lnTo>
                  <a:pt x="263" y="70"/>
                </a:lnTo>
                <a:lnTo>
                  <a:pt x="261" y="73"/>
                </a:lnTo>
                <a:lnTo>
                  <a:pt x="259" y="74"/>
                </a:lnTo>
                <a:lnTo>
                  <a:pt x="258" y="75"/>
                </a:lnTo>
                <a:lnTo>
                  <a:pt x="253" y="78"/>
                </a:lnTo>
                <a:lnTo>
                  <a:pt x="247" y="82"/>
                </a:lnTo>
                <a:lnTo>
                  <a:pt x="242" y="86"/>
                </a:lnTo>
                <a:lnTo>
                  <a:pt x="236" y="90"/>
                </a:lnTo>
                <a:lnTo>
                  <a:pt x="221" y="96"/>
                </a:lnTo>
                <a:lnTo>
                  <a:pt x="207" y="101"/>
                </a:lnTo>
                <a:lnTo>
                  <a:pt x="196" y="103"/>
                </a:lnTo>
                <a:lnTo>
                  <a:pt x="185" y="104"/>
                </a:lnTo>
                <a:lnTo>
                  <a:pt x="172" y="105"/>
                </a:lnTo>
                <a:lnTo>
                  <a:pt x="157" y="105"/>
                </a:lnTo>
                <a:lnTo>
                  <a:pt x="142" y="107"/>
                </a:lnTo>
                <a:lnTo>
                  <a:pt x="129" y="111"/>
                </a:lnTo>
                <a:lnTo>
                  <a:pt x="119" y="119"/>
                </a:lnTo>
                <a:lnTo>
                  <a:pt x="125" y="118"/>
                </a:lnTo>
                <a:lnTo>
                  <a:pt x="130" y="118"/>
                </a:lnTo>
                <a:lnTo>
                  <a:pt x="135" y="117"/>
                </a:lnTo>
                <a:lnTo>
                  <a:pt x="142" y="114"/>
                </a:lnTo>
                <a:lnTo>
                  <a:pt x="143" y="114"/>
                </a:lnTo>
                <a:lnTo>
                  <a:pt x="148" y="114"/>
                </a:lnTo>
                <a:lnTo>
                  <a:pt x="155" y="113"/>
                </a:lnTo>
                <a:lnTo>
                  <a:pt x="161" y="114"/>
                </a:lnTo>
                <a:lnTo>
                  <a:pt x="165" y="118"/>
                </a:lnTo>
                <a:lnTo>
                  <a:pt x="167" y="123"/>
                </a:lnTo>
                <a:lnTo>
                  <a:pt x="162" y="129"/>
                </a:lnTo>
                <a:lnTo>
                  <a:pt x="157" y="135"/>
                </a:lnTo>
                <a:lnTo>
                  <a:pt x="151" y="139"/>
                </a:lnTo>
                <a:lnTo>
                  <a:pt x="149" y="142"/>
                </a:lnTo>
                <a:lnTo>
                  <a:pt x="142" y="149"/>
                </a:lnTo>
                <a:lnTo>
                  <a:pt x="136" y="160"/>
                </a:lnTo>
                <a:lnTo>
                  <a:pt x="136" y="170"/>
                </a:lnTo>
                <a:lnTo>
                  <a:pt x="137" y="173"/>
                </a:lnTo>
                <a:lnTo>
                  <a:pt x="134" y="172"/>
                </a:lnTo>
                <a:lnTo>
                  <a:pt x="121" y="166"/>
                </a:lnTo>
                <a:lnTo>
                  <a:pt x="106" y="163"/>
                </a:lnTo>
                <a:lnTo>
                  <a:pt x="101" y="163"/>
                </a:lnTo>
                <a:lnTo>
                  <a:pt x="98" y="163"/>
                </a:lnTo>
                <a:lnTo>
                  <a:pt x="94" y="162"/>
                </a:lnTo>
                <a:lnTo>
                  <a:pt x="91" y="161"/>
                </a:lnTo>
                <a:lnTo>
                  <a:pt x="89" y="158"/>
                </a:lnTo>
                <a:lnTo>
                  <a:pt x="87" y="155"/>
                </a:lnTo>
                <a:lnTo>
                  <a:pt x="86" y="153"/>
                </a:lnTo>
                <a:lnTo>
                  <a:pt x="85" y="152"/>
                </a:lnTo>
                <a:lnTo>
                  <a:pt x="83" y="151"/>
                </a:lnTo>
                <a:lnTo>
                  <a:pt x="82" y="149"/>
                </a:lnTo>
                <a:lnTo>
                  <a:pt x="77" y="149"/>
                </a:lnTo>
                <a:lnTo>
                  <a:pt x="73" y="149"/>
                </a:lnTo>
                <a:lnTo>
                  <a:pt x="74" y="153"/>
                </a:lnTo>
                <a:lnTo>
                  <a:pt x="75" y="155"/>
                </a:lnTo>
                <a:lnTo>
                  <a:pt x="75" y="157"/>
                </a:lnTo>
                <a:lnTo>
                  <a:pt x="76" y="160"/>
                </a:lnTo>
                <a:lnTo>
                  <a:pt x="78" y="162"/>
                </a:lnTo>
                <a:lnTo>
                  <a:pt x="80" y="163"/>
                </a:lnTo>
                <a:lnTo>
                  <a:pt x="83" y="164"/>
                </a:lnTo>
                <a:lnTo>
                  <a:pt x="86" y="165"/>
                </a:lnTo>
                <a:lnTo>
                  <a:pt x="89" y="166"/>
                </a:lnTo>
                <a:lnTo>
                  <a:pt x="97" y="168"/>
                </a:lnTo>
                <a:lnTo>
                  <a:pt x="100" y="170"/>
                </a:lnTo>
                <a:lnTo>
                  <a:pt x="103" y="172"/>
                </a:lnTo>
                <a:lnTo>
                  <a:pt x="105" y="174"/>
                </a:lnTo>
                <a:lnTo>
                  <a:pt x="108" y="177"/>
                </a:lnTo>
                <a:lnTo>
                  <a:pt x="111" y="178"/>
                </a:lnTo>
                <a:lnTo>
                  <a:pt x="113" y="179"/>
                </a:lnTo>
                <a:lnTo>
                  <a:pt x="116" y="180"/>
                </a:lnTo>
                <a:lnTo>
                  <a:pt x="114" y="180"/>
                </a:lnTo>
                <a:lnTo>
                  <a:pt x="112" y="181"/>
                </a:lnTo>
                <a:lnTo>
                  <a:pt x="108" y="182"/>
                </a:lnTo>
                <a:lnTo>
                  <a:pt x="106" y="183"/>
                </a:lnTo>
                <a:lnTo>
                  <a:pt x="105" y="183"/>
                </a:lnTo>
                <a:lnTo>
                  <a:pt x="102" y="184"/>
                </a:lnTo>
                <a:lnTo>
                  <a:pt x="98" y="187"/>
                </a:lnTo>
                <a:lnTo>
                  <a:pt x="92" y="189"/>
                </a:lnTo>
                <a:lnTo>
                  <a:pt x="87" y="190"/>
                </a:lnTo>
                <a:lnTo>
                  <a:pt x="76" y="191"/>
                </a:lnTo>
                <a:lnTo>
                  <a:pt x="66" y="189"/>
                </a:lnTo>
                <a:lnTo>
                  <a:pt x="66" y="189"/>
                </a:lnTo>
                <a:lnTo>
                  <a:pt x="64" y="188"/>
                </a:lnTo>
                <a:lnTo>
                  <a:pt x="63" y="188"/>
                </a:lnTo>
                <a:lnTo>
                  <a:pt x="61" y="187"/>
                </a:lnTo>
                <a:lnTo>
                  <a:pt x="61" y="187"/>
                </a:lnTo>
                <a:lnTo>
                  <a:pt x="51" y="183"/>
                </a:lnTo>
                <a:lnTo>
                  <a:pt x="42" y="183"/>
                </a:lnTo>
                <a:lnTo>
                  <a:pt x="34" y="188"/>
                </a:lnTo>
                <a:lnTo>
                  <a:pt x="28" y="196"/>
                </a:lnTo>
                <a:lnTo>
                  <a:pt x="24" y="199"/>
                </a:lnTo>
                <a:lnTo>
                  <a:pt x="20" y="203"/>
                </a:lnTo>
                <a:lnTo>
                  <a:pt x="17" y="206"/>
                </a:lnTo>
                <a:lnTo>
                  <a:pt x="15" y="207"/>
                </a:lnTo>
                <a:lnTo>
                  <a:pt x="12" y="209"/>
                </a:lnTo>
                <a:lnTo>
                  <a:pt x="8" y="210"/>
                </a:lnTo>
                <a:lnTo>
                  <a:pt x="5" y="212"/>
                </a:lnTo>
                <a:lnTo>
                  <a:pt x="3" y="214"/>
                </a:lnTo>
                <a:lnTo>
                  <a:pt x="2" y="215"/>
                </a:lnTo>
                <a:lnTo>
                  <a:pt x="0" y="215"/>
                </a:lnTo>
                <a:lnTo>
                  <a:pt x="1" y="207"/>
                </a:lnTo>
                <a:lnTo>
                  <a:pt x="3" y="197"/>
                </a:lnTo>
                <a:lnTo>
                  <a:pt x="6" y="188"/>
                </a:lnTo>
                <a:lnTo>
                  <a:pt x="8" y="184"/>
                </a:lnTo>
                <a:lnTo>
                  <a:pt x="11" y="181"/>
                </a:lnTo>
                <a:lnTo>
                  <a:pt x="14" y="178"/>
                </a:lnTo>
                <a:lnTo>
                  <a:pt x="16" y="174"/>
                </a:lnTo>
                <a:lnTo>
                  <a:pt x="19" y="170"/>
                </a:lnTo>
                <a:lnTo>
                  <a:pt x="20" y="166"/>
                </a:lnTo>
                <a:lnTo>
                  <a:pt x="20" y="162"/>
                </a:lnTo>
                <a:lnTo>
                  <a:pt x="20" y="157"/>
                </a:lnTo>
                <a:lnTo>
                  <a:pt x="20" y="156"/>
                </a:lnTo>
                <a:lnTo>
                  <a:pt x="20" y="155"/>
                </a:lnTo>
                <a:lnTo>
                  <a:pt x="20" y="154"/>
                </a:lnTo>
                <a:lnTo>
                  <a:pt x="20" y="149"/>
                </a:lnTo>
                <a:lnTo>
                  <a:pt x="20" y="144"/>
                </a:lnTo>
                <a:lnTo>
                  <a:pt x="20" y="140"/>
                </a:lnTo>
                <a:lnTo>
                  <a:pt x="20" y="137"/>
                </a:lnTo>
                <a:lnTo>
                  <a:pt x="21" y="134"/>
                </a:lnTo>
                <a:lnTo>
                  <a:pt x="23" y="130"/>
                </a:lnTo>
                <a:lnTo>
                  <a:pt x="24" y="129"/>
                </a:lnTo>
                <a:lnTo>
                  <a:pt x="27" y="134"/>
                </a:lnTo>
                <a:lnTo>
                  <a:pt x="28" y="137"/>
                </a:lnTo>
                <a:lnTo>
                  <a:pt x="29" y="142"/>
                </a:lnTo>
                <a:lnTo>
                  <a:pt x="30" y="145"/>
                </a:lnTo>
                <a:lnTo>
                  <a:pt x="32" y="148"/>
                </a:lnTo>
                <a:lnTo>
                  <a:pt x="34" y="149"/>
                </a:lnTo>
                <a:lnTo>
                  <a:pt x="36" y="151"/>
                </a:lnTo>
                <a:lnTo>
                  <a:pt x="37" y="149"/>
                </a:lnTo>
                <a:lnTo>
                  <a:pt x="38" y="149"/>
                </a:lnTo>
                <a:lnTo>
                  <a:pt x="38" y="149"/>
                </a:lnTo>
                <a:lnTo>
                  <a:pt x="38" y="148"/>
                </a:lnTo>
                <a:lnTo>
                  <a:pt x="38" y="146"/>
                </a:lnTo>
                <a:lnTo>
                  <a:pt x="37" y="145"/>
                </a:lnTo>
                <a:lnTo>
                  <a:pt x="36" y="142"/>
                </a:lnTo>
                <a:lnTo>
                  <a:pt x="35" y="132"/>
                </a:lnTo>
                <a:lnTo>
                  <a:pt x="35" y="123"/>
                </a:lnTo>
                <a:lnTo>
                  <a:pt x="37" y="116"/>
                </a:lnTo>
                <a:lnTo>
                  <a:pt x="37" y="112"/>
                </a:lnTo>
                <a:lnTo>
                  <a:pt x="40" y="102"/>
                </a:lnTo>
                <a:lnTo>
                  <a:pt x="43" y="94"/>
                </a:lnTo>
                <a:lnTo>
                  <a:pt x="47" y="88"/>
                </a:lnTo>
                <a:lnTo>
                  <a:pt x="56" y="81"/>
                </a:lnTo>
                <a:lnTo>
                  <a:pt x="69" y="66"/>
                </a:lnTo>
                <a:lnTo>
                  <a:pt x="82" y="51"/>
                </a:lnTo>
                <a:lnTo>
                  <a:pt x="83" y="53"/>
                </a:lnTo>
                <a:lnTo>
                  <a:pt x="82" y="57"/>
                </a:lnTo>
                <a:lnTo>
                  <a:pt x="82" y="60"/>
                </a:lnTo>
                <a:lnTo>
                  <a:pt x="82" y="64"/>
                </a:lnTo>
                <a:lnTo>
                  <a:pt x="82" y="68"/>
                </a:lnTo>
                <a:lnTo>
                  <a:pt x="82" y="74"/>
                </a:lnTo>
                <a:lnTo>
                  <a:pt x="82" y="78"/>
                </a:lnTo>
                <a:lnTo>
                  <a:pt x="82" y="83"/>
                </a:lnTo>
                <a:lnTo>
                  <a:pt x="80" y="87"/>
                </a:lnTo>
                <a:lnTo>
                  <a:pt x="78" y="92"/>
                </a:lnTo>
                <a:lnTo>
                  <a:pt x="76" y="97"/>
                </a:lnTo>
                <a:lnTo>
                  <a:pt x="86" y="87"/>
                </a:lnTo>
                <a:lnTo>
                  <a:pt x="92" y="77"/>
                </a:lnTo>
                <a:lnTo>
                  <a:pt x="98" y="64"/>
                </a:lnTo>
                <a:lnTo>
                  <a:pt x="103" y="49"/>
                </a:lnTo>
                <a:lnTo>
                  <a:pt x="109" y="35"/>
                </a:lnTo>
                <a:lnTo>
                  <a:pt x="118" y="24"/>
                </a:lnTo>
                <a:lnTo>
                  <a:pt x="133" y="12"/>
                </a:lnTo>
                <a:lnTo>
                  <a:pt x="149" y="1"/>
                </a:lnTo>
                <a:lnTo>
                  <a:pt x="151" y="0"/>
                </a:lnTo>
                <a:close/>
              </a:path>
            </a:pathLst>
          </a:custGeom>
          <a:grpFill/>
          <a:ln w="0">
            <a:noFill/>
            <a:prstDash val="solid"/>
            <a:round/>
            <a:headEnd/>
            <a:tailEnd/>
          </a:ln>
        </xdr:spPr>
      </xdr:sp>
      <xdr:sp macro="" textlink="">
        <xdr:nvSpPr>
          <xdr:cNvPr id="241" name="Freeform 119">
            <a:extLst>
              <a:ext uri="{FF2B5EF4-FFF2-40B4-BE49-F238E27FC236}">
                <a16:creationId xmlns:a16="http://schemas.microsoft.com/office/drawing/2014/main" id="{00000000-0008-0000-0000-0000F1000000}"/>
              </a:ext>
            </a:extLst>
          </xdr:cNvPr>
          <xdr:cNvSpPr>
            <a:spLocks noEditPoints="1"/>
          </xdr:cNvSpPr>
        </xdr:nvSpPr>
        <xdr:spPr bwMode="auto">
          <a:xfrm>
            <a:off x="691" y="401"/>
            <a:ext cx="12" cy="350"/>
          </a:xfrm>
          <a:custGeom>
            <a:avLst/>
            <a:gdLst>
              <a:gd name="T0" fmla="*/ 63 w 88"/>
              <a:gd name="T1" fmla="*/ 29 h 2802"/>
              <a:gd name="T2" fmla="*/ 48 w 88"/>
              <a:gd name="T3" fmla="*/ 125 h 2802"/>
              <a:gd name="T4" fmla="*/ 40 w 88"/>
              <a:gd name="T5" fmla="*/ 384 h 2802"/>
              <a:gd name="T6" fmla="*/ 37 w 88"/>
              <a:gd name="T7" fmla="*/ 687 h 2802"/>
              <a:gd name="T8" fmla="*/ 42 w 88"/>
              <a:gd name="T9" fmla="*/ 1080 h 2802"/>
              <a:gd name="T10" fmla="*/ 43 w 88"/>
              <a:gd name="T11" fmla="*/ 1262 h 2802"/>
              <a:gd name="T12" fmla="*/ 37 w 88"/>
              <a:gd name="T13" fmla="*/ 1418 h 2802"/>
              <a:gd name="T14" fmla="*/ 30 w 88"/>
              <a:gd name="T15" fmla="*/ 1626 h 2802"/>
              <a:gd name="T16" fmla="*/ 24 w 88"/>
              <a:gd name="T17" fmla="*/ 1917 h 2802"/>
              <a:gd name="T18" fmla="*/ 19 w 88"/>
              <a:gd name="T19" fmla="*/ 2391 h 2802"/>
              <a:gd name="T20" fmla="*/ 13 w 88"/>
              <a:gd name="T21" fmla="*/ 2723 h 2802"/>
              <a:gd name="T22" fmla="*/ 3 w 88"/>
              <a:gd name="T23" fmla="*/ 2792 h 2802"/>
              <a:gd name="T24" fmla="*/ 16 w 88"/>
              <a:gd name="T25" fmla="*/ 2792 h 2802"/>
              <a:gd name="T26" fmla="*/ 32 w 88"/>
              <a:gd name="T27" fmla="*/ 2779 h 2802"/>
              <a:gd name="T28" fmla="*/ 43 w 88"/>
              <a:gd name="T29" fmla="*/ 2758 h 2802"/>
              <a:gd name="T30" fmla="*/ 61 w 88"/>
              <a:gd name="T31" fmla="*/ 2716 h 2802"/>
              <a:gd name="T32" fmla="*/ 61 w 88"/>
              <a:gd name="T33" fmla="*/ 2596 h 2802"/>
              <a:gd name="T34" fmla="*/ 61 w 88"/>
              <a:gd name="T35" fmla="*/ 2187 h 2802"/>
              <a:gd name="T36" fmla="*/ 61 w 88"/>
              <a:gd name="T37" fmla="*/ 1759 h 2802"/>
              <a:gd name="T38" fmla="*/ 64 w 88"/>
              <a:gd name="T39" fmla="*/ 1523 h 2802"/>
              <a:gd name="T40" fmla="*/ 64 w 88"/>
              <a:gd name="T41" fmla="*/ 1255 h 2802"/>
              <a:gd name="T42" fmla="*/ 57 w 88"/>
              <a:gd name="T43" fmla="*/ 1014 h 2802"/>
              <a:gd name="T44" fmla="*/ 50 w 88"/>
              <a:gd name="T45" fmla="*/ 862 h 2802"/>
              <a:gd name="T46" fmla="*/ 50 w 88"/>
              <a:gd name="T47" fmla="*/ 753 h 2802"/>
              <a:gd name="T48" fmla="*/ 51 w 88"/>
              <a:gd name="T49" fmla="*/ 558 h 2802"/>
              <a:gd name="T50" fmla="*/ 68 w 88"/>
              <a:gd name="T51" fmla="*/ 281 h 2802"/>
              <a:gd name="T52" fmla="*/ 73 w 88"/>
              <a:gd name="T53" fmla="*/ 95 h 2802"/>
              <a:gd name="T54" fmla="*/ 76 w 88"/>
              <a:gd name="T55" fmla="*/ 60 h 2802"/>
              <a:gd name="T56" fmla="*/ 77 w 88"/>
              <a:gd name="T57" fmla="*/ 27 h 2802"/>
              <a:gd name="T58" fmla="*/ 88 w 88"/>
              <a:gd name="T59" fmla="*/ 4 h 2802"/>
              <a:gd name="T60" fmla="*/ 82 w 88"/>
              <a:gd name="T61" fmla="*/ 30 h 2802"/>
              <a:gd name="T62" fmla="*/ 78 w 88"/>
              <a:gd name="T63" fmla="*/ 53 h 2802"/>
              <a:gd name="T64" fmla="*/ 75 w 88"/>
              <a:gd name="T65" fmla="*/ 96 h 2802"/>
              <a:gd name="T66" fmla="*/ 68 w 88"/>
              <a:gd name="T67" fmla="*/ 314 h 2802"/>
              <a:gd name="T68" fmla="*/ 52 w 88"/>
              <a:gd name="T69" fmla="*/ 591 h 2802"/>
              <a:gd name="T70" fmla="*/ 53 w 88"/>
              <a:gd name="T71" fmla="*/ 767 h 2802"/>
              <a:gd name="T72" fmla="*/ 52 w 88"/>
              <a:gd name="T73" fmla="*/ 884 h 2802"/>
              <a:gd name="T74" fmla="*/ 61 w 88"/>
              <a:gd name="T75" fmla="*/ 1045 h 2802"/>
              <a:gd name="T76" fmla="*/ 70 w 88"/>
              <a:gd name="T77" fmla="*/ 1331 h 2802"/>
              <a:gd name="T78" fmla="*/ 63 w 88"/>
              <a:gd name="T79" fmla="*/ 1638 h 2802"/>
              <a:gd name="T80" fmla="*/ 63 w 88"/>
              <a:gd name="T81" fmla="*/ 1956 h 2802"/>
              <a:gd name="T82" fmla="*/ 63 w 88"/>
              <a:gd name="T83" fmla="*/ 2416 h 2802"/>
              <a:gd name="T84" fmla="*/ 63 w 88"/>
              <a:gd name="T85" fmla="*/ 2692 h 2802"/>
              <a:gd name="T86" fmla="*/ 57 w 88"/>
              <a:gd name="T87" fmla="*/ 2769 h 2802"/>
              <a:gd name="T88" fmla="*/ 43 w 88"/>
              <a:gd name="T89" fmla="*/ 2773 h 2802"/>
              <a:gd name="T90" fmla="*/ 20 w 88"/>
              <a:gd name="T91" fmla="*/ 2790 h 2802"/>
              <a:gd name="T92" fmla="*/ 15 w 88"/>
              <a:gd name="T93" fmla="*/ 2801 h 2802"/>
              <a:gd name="T94" fmla="*/ 6 w 88"/>
              <a:gd name="T95" fmla="*/ 2753 h 2802"/>
              <a:gd name="T96" fmla="*/ 14 w 88"/>
              <a:gd name="T97" fmla="*/ 2594 h 2802"/>
              <a:gd name="T98" fmla="*/ 19 w 88"/>
              <a:gd name="T99" fmla="*/ 2151 h 2802"/>
              <a:gd name="T100" fmla="*/ 24 w 88"/>
              <a:gd name="T101" fmla="*/ 1729 h 2802"/>
              <a:gd name="T102" fmla="*/ 31 w 88"/>
              <a:gd name="T103" fmla="*/ 1475 h 2802"/>
              <a:gd name="T104" fmla="*/ 37 w 88"/>
              <a:gd name="T105" fmla="*/ 1329 h 2802"/>
              <a:gd name="T106" fmla="*/ 38 w 88"/>
              <a:gd name="T107" fmla="*/ 1081 h 2802"/>
              <a:gd name="T108" fmla="*/ 34 w 88"/>
              <a:gd name="T109" fmla="*/ 686 h 2802"/>
              <a:gd name="T110" fmla="*/ 37 w 88"/>
              <a:gd name="T111" fmla="*/ 384 h 2802"/>
              <a:gd name="T112" fmla="*/ 46 w 88"/>
              <a:gd name="T113" fmla="*/ 118 h 2802"/>
              <a:gd name="T114" fmla="*/ 58 w 88"/>
              <a:gd name="T115" fmla="*/ 31 h 2802"/>
              <a:gd name="T116" fmla="*/ 65 w 88"/>
              <a:gd name="T117" fmla="*/ 18 h 2802"/>
              <a:gd name="T118" fmla="*/ 88 w 88"/>
              <a:gd name="T119" fmla="*/ 0 h 2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8" h="2802">
                <a:moveTo>
                  <a:pt x="78" y="23"/>
                </a:moveTo>
                <a:lnTo>
                  <a:pt x="76" y="23"/>
                </a:lnTo>
                <a:lnTo>
                  <a:pt x="74" y="24"/>
                </a:lnTo>
                <a:lnTo>
                  <a:pt x="72" y="25"/>
                </a:lnTo>
                <a:lnTo>
                  <a:pt x="68" y="26"/>
                </a:lnTo>
                <a:lnTo>
                  <a:pt x="66" y="27"/>
                </a:lnTo>
                <a:lnTo>
                  <a:pt x="64" y="29"/>
                </a:lnTo>
                <a:lnTo>
                  <a:pt x="63" y="29"/>
                </a:lnTo>
                <a:lnTo>
                  <a:pt x="60" y="34"/>
                </a:lnTo>
                <a:lnTo>
                  <a:pt x="58" y="40"/>
                </a:lnTo>
                <a:lnTo>
                  <a:pt x="57" y="47"/>
                </a:lnTo>
                <a:lnTo>
                  <a:pt x="56" y="53"/>
                </a:lnTo>
                <a:lnTo>
                  <a:pt x="56" y="58"/>
                </a:lnTo>
                <a:lnTo>
                  <a:pt x="56" y="59"/>
                </a:lnTo>
                <a:lnTo>
                  <a:pt x="51" y="91"/>
                </a:lnTo>
                <a:lnTo>
                  <a:pt x="48" y="125"/>
                </a:lnTo>
                <a:lnTo>
                  <a:pt x="47" y="159"/>
                </a:lnTo>
                <a:lnTo>
                  <a:pt x="48" y="177"/>
                </a:lnTo>
                <a:lnTo>
                  <a:pt x="50" y="201"/>
                </a:lnTo>
                <a:lnTo>
                  <a:pt x="49" y="243"/>
                </a:lnTo>
                <a:lnTo>
                  <a:pt x="45" y="284"/>
                </a:lnTo>
                <a:lnTo>
                  <a:pt x="43" y="311"/>
                </a:lnTo>
                <a:lnTo>
                  <a:pt x="43" y="338"/>
                </a:lnTo>
                <a:lnTo>
                  <a:pt x="40" y="384"/>
                </a:lnTo>
                <a:lnTo>
                  <a:pt x="36" y="439"/>
                </a:lnTo>
                <a:lnTo>
                  <a:pt x="35" y="492"/>
                </a:lnTo>
                <a:lnTo>
                  <a:pt x="33" y="547"/>
                </a:lnTo>
                <a:lnTo>
                  <a:pt x="33" y="563"/>
                </a:lnTo>
                <a:lnTo>
                  <a:pt x="36" y="597"/>
                </a:lnTo>
                <a:lnTo>
                  <a:pt x="39" y="632"/>
                </a:lnTo>
                <a:lnTo>
                  <a:pt x="39" y="644"/>
                </a:lnTo>
                <a:lnTo>
                  <a:pt x="37" y="687"/>
                </a:lnTo>
                <a:lnTo>
                  <a:pt x="35" y="719"/>
                </a:lnTo>
                <a:lnTo>
                  <a:pt x="35" y="749"/>
                </a:lnTo>
                <a:lnTo>
                  <a:pt x="35" y="837"/>
                </a:lnTo>
                <a:lnTo>
                  <a:pt x="34" y="924"/>
                </a:lnTo>
                <a:lnTo>
                  <a:pt x="33" y="946"/>
                </a:lnTo>
                <a:lnTo>
                  <a:pt x="33" y="973"/>
                </a:lnTo>
                <a:lnTo>
                  <a:pt x="37" y="1036"/>
                </a:lnTo>
                <a:lnTo>
                  <a:pt x="42" y="1080"/>
                </a:lnTo>
                <a:lnTo>
                  <a:pt x="42" y="1092"/>
                </a:lnTo>
                <a:lnTo>
                  <a:pt x="42" y="1118"/>
                </a:lnTo>
                <a:lnTo>
                  <a:pt x="40" y="1145"/>
                </a:lnTo>
                <a:lnTo>
                  <a:pt x="40" y="1198"/>
                </a:lnTo>
                <a:lnTo>
                  <a:pt x="42" y="1217"/>
                </a:lnTo>
                <a:lnTo>
                  <a:pt x="43" y="1226"/>
                </a:lnTo>
                <a:lnTo>
                  <a:pt x="43" y="1235"/>
                </a:lnTo>
                <a:lnTo>
                  <a:pt x="43" y="1262"/>
                </a:lnTo>
                <a:lnTo>
                  <a:pt x="42" y="1289"/>
                </a:lnTo>
                <a:lnTo>
                  <a:pt x="40" y="1329"/>
                </a:lnTo>
                <a:lnTo>
                  <a:pt x="39" y="1347"/>
                </a:lnTo>
                <a:lnTo>
                  <a:pt x="38" y="1365"/>
                </a:lnTo>
                <a:lnTo>
                  <a:pt x="36" y="1388"/>
                </a:lnTo>
                <a:lnTo>
                  <a:pt x="36" y="1409"/>
                </a:lnTo>
                <a:lnTo>
                  <a:pt x="36" y="1415"/>
                </a:lnTo>
                <a:lnTo>
                  <a:pt x="37" y="1418"/>
                </a:lnTo>
                <a:lnTo>
                  <a:pt x="35" y="1445"/>
                </a:lnTo>
                <a:lnTo>
                  <a:pt x="34" y="1472"/>
                </a:lnTo>
                <a:lnTo>
                  <a:pt x="34" y="1473"/>
                </a:lnTo>
                <a:lnTo>
                  <a:pt x="35" y="1503"/>
                </a:lnTo>
                <a:lnTo>
                  <a:pt x="35" y="1540"/>
                </a:lnTo>
                <a:lnTo>
                  <a:pt x="34" y="1580"/>
                </a:lnTo>
                <a:lnTo>
                  <a:pt x="30" y="1619"/>
                </a:lnTo>
                <a:lnTo>
                  <a:pt x="30" y="1626"/>
                </a:lnTo>
                <a:lnTo>
                  <a:pt x="29" y="1642"/>
                </a:lnTo>
                <a:lnTo>
                  <a:pt x="29" y="1664"/>
                </a:lnTo>
                <a:lnTo>
                  <a:pt x="28" y="1694"/>
                </a:lnTo>
                <a:lnTo>
                  <a:pt x="28" y="1729"/>
                </a:lnTo>
                <a:lnTo>
                  <a:pt x="26" y="1769"/>
                </a:lnTo>
                <a:lnTo>
                  <a:pt x="26" y="1815"/>
                </a:lnTo>
                <a:lnTo>
                  <a:pt x="25" y="1864"/>
                </a:lnTo>
                <a:lnTo>
                  <a:pt x="24" y="1917"/>
                </a:lnTo>
                <a:lnTo>
                  <a:pt x="24" y="1974"/>
                </a:lnTo>
                <a:lnTo>
                  <a:pt x="23" y="2032"/>
                </a:lnTo>
                <a:lnTo>
                  <a:pt x="22" y="2091"/>
                </a:lnTo>
                <a:lnTo>
                  <a:pt x="22" y="2152"/>
                </a:lnTo>
                <a:lnTo>
                  <a:pt x="21" y="2213"/>
                </a:lnTo>
                <a:lnTo>
                  <a:pt x="20" y="2273"/>
                </a:lnTo>
                <a:lnTo>
                  <a:pt x="20" y="2333"/>
                </a:lnTo>
                <a:lnTo>
                  <a:pt x="19" y="2391"/>
                </a:lnTo>
                <a:lnTo>
                  <a:pt x="18" y="2447"/>
                </a:lnTo>
                <a:lnTo>
                  <a:pt x="18" y="2500"/>
                </a:lnTo>
                <a:lnTo>
                  <a:pt x="17" y="2549"/>
                </a:lnTo>
                <a:lnTo>
                  <a:pt x="16" y="2595"/>
                </a:lnTo>
                <a:lnTo>
                  <a:pt x="16" y="2636"/>
                </a:lnTo>
                <a:lnTo>
                  <a:pt x="15" y="2671"/>
                </a:lnTo>
                <a:lnTo>
                  <a:pt x="14" y="2700"/>
                </a:lnTo>
                <a:lnTo>
                  <a:pt x="13" y="2723"/>
                </a:lnTo>
                <a:lnTo>
                  <a:pt x="13" y="2738"/>
                </a:lnTo>
                <a:lnTo>
                  <a:pt x="11" y="2744"/>
                </a:lnTo>
                <a:lnTo>
                  <a:pt x="11" y="2746"/>
                </a:lnTo>
                <a:lnTo>
                  <a:pt x="9" y="2753"/>
                </a:lnTo>
                <a:lnTo>
                  <a:pt x="6" y="2765"/>
                </a:lnTo>
                <a:lnTo>
                  <a:pt x="3" y="2777"/>
                </a:lnTo>
                <a:lnTo>
                  <a:pt x="2" y="2788"/>
                </a:lnTo>
                <a:lnTo>
                  <a:pt x="3" y="2792"/>
                </a:lnTo>
                <a:lnTo>
                  <a:pt x="4" y="2795"/>
                </a:lnTo>
                <a:lnTo>
                  <a:pt x="5" y="2797"/>
                </a:lnTo>
                <a:lnTo>
                  <a:pt x="7" y="2799"/>
                </a:lnTo>
                <a:lnTo>
                  <a:pt x="10" y="2799"/>
                </a:lnTo>
                <a:lnTo>
                  <a:pt x="14" y="2799"/>
                </a:lnTo>
                <a:lnTo>
                  <a:pt x="18" y="2797"/>
                </a:lnTo>
                <a:lnTo>
                  <a:pt x="17" y="2794"/>
                </a:lnTo>
                <a:lnTo>
                  <a:pt x="16" y="2792"/>
                </a:lnTo>
                <a:lnTo>
                  <a:pt x="16" y="2790"/>
                </a:lnTo>
                <a:lnTo>
                  <a:pt x="17" y="2788"/>
                </a:lnTo>
                <a:lnTo>
                  <a:pt x="19" y="2787"/>
                </a:lnTo>
                <a:lnTo>
                  <a:pt x="21" y="2784"/>
                </a:lnTo>
                <a:lnTo>
                  <a:pt x="22" y="2784"/>
                </a:lnTo>
                <a:lnTo>
                  <a:pt x="23" y="2784"/>
                </a:lnTo>
                <a:lnTo>
                  <a:pt x="26" y="2783"/>
                </a:lnTo>
                <a:lnTo>
                  <a:pt x="32" y="2779"/>
                </a:lnTo>
                <a:lnTo>
                  <a:pt x="37" y="2774"/>
                </a:lnTo>
                <a:lnTo>
                  <a:pt x="42" y="2768"/>
                </a:lnTo>
                <a:lnTo>
                  <a:pt x="43" y="2766"/>
                </a:lnTo>
                <a:lnTo>
                  <a:pt x="43" y="2764"/>
                </a:lnTo>
                <a:lnTo>
                  <a:pt x="42" y="2762"/>
                </a:lnTo>
                <a:lnTo>
                  <a:pt x="42" y="2761"/>
                </a:lnTo>
                <a:lnTo>
                  <a:pt x="40" y="2760"/>
                </a:lnTo>
                <a:lnTo>
                  <a:pt x="43" y="2758"/>
                </a:lnTo>
                <a:lnTo>
                  <a:pt x="45" y="2760"/>
                </a:lnTo>
                <a:lnTo>
                  <a:pt x="49" y="2761"/>
                </a:lnTo>
                <a:lnTo>
                  <a:pt x="52" y="2762"/>
                </a:lnTo>
                <a:lnTo>
                  <a:pt x="57" y="2765"/>
                </a:lnTo>
                <a:lnTo>
                  <a:pt x="60" y="2756"/>
                </a:lnTo>
                <a:lnTo>
                  <a:pt x="61" y="2742"/>
                </a:lnTo>
                <a:lnTo>
                  <a:pt x="61" y="2726"/>
                </a:lnTo>
                <a:lnTo>
                  <a:pt x="61" y="2716"/>
                </a:lnTo>
                <a:lnTo>
                  <a:pt x="60" y="2707"/>
                </a:lnTo>
                <a:lnTo>
                  <a:pt x="60" y="2703"/>
                </a:lnTo>
                <a:lnTo>
                  <a:pt x="60" y="2698"/>
                </a:lnTo>
                <a:lnTo>
                  <a:pt x="60" y="2692"/>
                </a:lnTo>
                <a:lnTo>
                  <a:pt x="60" y="2679"/>
                </a:lnTo>
                <a:lnTo>
                  <a:pt x="61" y="2657"/>
                </a:lnTo>
                <a:lnTo>
                  <a:pt x="61" y="2630"/>
                </a:lnTo>
                <a:lnTo>
                  <a:pt x="61" y="2596"/>
                </a:lnTo>
                <a:lnTo>
                  <a:pt x="61" y="2558"/>
                </a:lnTo>
                <a:lnTo>
                  <a:pt x="61" y="2514"/>
                </a:lnTo>
                <a:lnTo>
                  <a:pt x="61" y="2466"/>
                </a:lnTo>
                <a:lnTo>
                  <a:pt x="61" y="2416"/>
                </a:lnTo>
                <a:lnTo>
                  <a:pt x="61" y="2361"/>
                </a:lnTo>
                <a:lnTo>
                  <a:pt x="61" y="2305"/>
                </a:lnTo>
                <a:lnTo>
                  <a:pt x="61" y="2247"/>
                </a:lnTo>
                <a:lnTo>
                  <a:pt x="61" y="2187"/>
                </a:lnTo>
                <a:lnTo>
                  <a:pt x="61" y="2129"/>
                </a:lnTo>
                <a:lnTo>
                  <a:pt x="61" y="2070"/>
                </a:lnTo>
                <a:lnTo>
                  <a:pt x="61" y="2012"/>
                </a:lnTo>
                <a:lnTo>
                  <a:pt x="61" y="1956"/>
                </a:lnTo>
                <a:lnTo>
                  <a:pt x="61" y="1902"/>
                </a:lnTo>
                <a:lnTo>
                  <a:pt x="61" y="1851"/>
                </a:lnTo>
                <a:lnTo>
                  <a:pt x="61" y="1802"/>
                </a:lnTo>
                <a:lnTo>
                  <a:pt x="61" y="1759"/>
                </a:lnTo>
                <a:lnTo>
                  <a:pt x="61" y="1720"/>
                </a:lnTo>
                <a:lnTo>
                  <a:pt x="61" y="1687"/>
                </a:lnTo>
                <a:lnTo>
                  <a:pt x="61" y="1659"/>
                </a:lnTo>
                <a:lnTo>
                  <a:pt x="61" y="1638"/>
                </a:lnTo>
                <a:lnTo>
                  <a:pt x="61" y="1625"/>
                </a:lnTo>
                <a:lnTo>
                  <a:pt x="61" y="1619"/>
                </a:lnTo>
                <a:lnTo>
                  <a:pt x="61" y="1580"/>
                </a:lnTo>
                <a:lnTo>
                  <a:pt x="64" y="1523"/>
                </a:lnTo>
                <a:lnTo>
                  <a:pt x="67" y="1472"/>
                </a:lnTo>
                <a:lnTo>
                  <a:pt x="70" y="1422"/>
                </a:lnTo>
                <a:lnTo>
                  <a:pt x="70" y="1370"/>
                </a:lnTo>
                <a:lnTo>
                  <a:pt x="70" y="1366"/>
                </a:lnTo>
                <a:lnTo>
                  <a:pt x="67" y="1331"/>
                </a:lnTo>
                <a:lnTo>
                  <a:pt x="64" y="1296"/>
                </a:lnTo>
                <a:lnTo>
                  <a:pt x="64" y="1293"/>
                </a:lnTo>
                <a:lnTo>
                  <a:pt x="64" y="1255"/>
                </a:lnTo>
                <a:lnTo>
                  <a:pt x="63" y="1199"/>
                </a:lnTo>
                <a:lnTo>
                  <a:pt x="61" y="1161"/>
                </a:lnTo>
                <a:lnTo>
                  <a:pt x="58" y="1123"/>
                </a:lnTo>
                <a:lnTo>
                  <a:pt x="57" y="1107"/>
                </a:lnTo>
                <a:lnTo>
                  <a:pt x="57" y="1068"/>
                </a:lnTo>
                <a:lnTo>
                  <a:pt x="58" y="1030"/>
                </a:lnTo>
                <a:lnTo>
                  <a:pt x="58" y="1022"/>
                </a:lnTo>
                <a:lnTo>
                  <a:pt x="57" y="1014"/>
                </a:lnTo>
                <a:lnTo>
                  <a:pt x="57" y="1000"/>
                </a:lnTo>
                <a:lnTo>
                  <a:pt x="54" y="982"/>
                </a:lnTo>
                <a:lnTo>
                  <a:pt x="53" y="961"/>
                </a:lnTo>
                <a:lnTo>
                  <a:pt x="52" y="937"/>
                </a:lnTo>
                <a:lnTo>
                  <a:pt x="51" y="914"/>
                </a:lnTo>
                <a:lnTo>
                  <a:pt x="50" y="893"/>
                </a:lnTo>
                <a:lnTo>
                  <a:pt x="50" y="876"/>
                </a:lnTo>
                <a:lnTo>
                  <a:pt x="50" y="862"/>
                </a:lnTo>
                <a:lnTo>
                  <a:pt x="50" y="852"/>
                </a:lnTo>
                <a:lnTo>
                  <a:pt x="50" y="844"/>
                </a:lnTo>
                <a:lnTo>
                  <a:pt x="51" y="833"/>
                </a:lnTo>
                <a:lnTo>
                  <a:pt x="50" y="818"/>
                </a:lnTo>
                <a:lnTo>
                  <a:pt x="50" y="801"/>
                </a:lnTo>
                <a:lnTo>
                  <a:pt x="50" y="783"/>
                </a:lnTo>
                <a:lnTo>
                  <a:pt x="50" y="767"/>
                </a:lnTo>
                <a:lnTo>
                  <a:pt x="50" y="753"/>
                </a:lnTo>
                <a:lnTo>
                  <a:pt x="51" y="743"/>
                </a:lnTo>
                <a:lnTo>
                  <a:pt x="52" y="723"/>
                </a:lnTo>
                <a:lnTo>
                  <a:pt x="57" y="660"/>
                </a:lnTo>
                <a:lnTo>
                  <a:pt x="57" y="653"/>
                </a:lnTo>
                <a:lnTo>
                  <a:pt x="53" y="627"/>
                </a:lnTo>
                <a:lnTo>
                  <a:pt x="50" y="601"/>
                </a:lnTo>
                <a:lnTo>
                  <a:pt x="50" y="590"/>
                </a:lnTo>
                <a:lnTo>
                  <a:pt x="51" y="558"/>
                </a:lnTo>
                <a:lnTo>
                  <a:pt x="50" y="527"/>
                </a:lnTo>
                <a:lnTo>
                  <a:pt x="50" y="492"/>
                </a:lnTo>
                <a:lnTo>
                  <a:pt x="52" y="456"/>
                </a:lnTo>
                <a:lnTo>
                  <a:pt x="56" y="408"/>
                </a:lnTo>
                <a:lnTo>
                  <a:pt x="58" y="381"/>
                </a:lnTo>
                <a:lnTo>
                  <a:pt x="60" y="353"/>
                </a:lnTo>
                <a:lnTo>
                  <a:pt x="65" y="318"/>
                </a:lnTo>
                <a:lnTo>
                  <a:pt x="68" y="281"/>
                </a:lnTo>
                <a:lnTo>
                  <a:pt x="68" y="243"/>
                </a:lnTo>
                <a:lnTo>
                  <a:pt x="68" y="234"/>
                </a:lnTo>
                <a:lnTo>
                  <a:pt x="67" y="222"/>
                </a:lnTo>
                <a:lnTo>
                  <a:pt x="67" y="181"/>
                </a:lnTo>
                <a:lnTo>
                  <a:pt x="70" y="139"/>
                </a:lnTo>
                <a:lnTo>
                  <a:pt x="71" y="109"/>
                </a:lnTo>
                <a:lnTo>
                  <a:pt x="72" y="100"/>
                </a:lnTo>
                <a:lnTo>
                  <a:pt x="73" y="95"/>
                </a:lnTo>
                <a:lnTo>
                  <a:pt x="73" y="90"/>
                </a:lnTo>
                <a:lnTo>
                  <a:pt x="73" y="87"/>
                </a:lnTo>
                <a:lnTo>
                  <a:pt x="73" y="85"/>
                </a:lnTo>
                <a:lnTo>
                  <a:pt x="73" y="81"/>
                </a:lnTo>
                <a:lnTo>
                  <a:pt x="73" y="76"/>
                </a:lnTo>
                <a:lnTo>
                  <a:pt x="74" y="72"/>
                </a:lnTo>
                <a:lnTo>
                  <a:pt x="75" y="66"/>
                </a:lnTo>
                <a:lnTo>
                  <a:pt x="76" y="60"/>
                </a:lnTo>
                <a:lnTo>
                  <a:pt x="76" y="53"/>
                </a:lnTo>
                <a:lnTo>
                  <a:pt x="76" y="46"/>
                </a:lnTo>
                <a:lnTo>
                  <a:pt x="77" y="38"/>
                </a:lnTo>
                <a:lnTo>
                  <a:pt x="77" y="35"/>
                </a:lnTo>
                <a:lnTo>
                  <a:pt x="77" y="33"/>
                </a:lnTo>
                <a:lnTo>
                  <a:pt x="77" y="31"/>
                </a:lnTo>
                <a:lnTo>
                  <a:pt x="77" y="29"/>
                </a:lnTo>
                <a:lnTo>
                  <a:pt x="77" y="27"/>
                </a:lnTo>
                <a:lnTo>
                  <a:pt x="78" y="25"/>
                </a:lnTo>
                <a:lnTo>
                  <a:pt x="78" y="24"/>
                </a:lnTo>
                <a:lnTo>
                  <a:pt x="79" y="23"/>
                </a:lnTo>
                <a:lnTo>
                  <a:pt x="78" y="23"/>
                </a:lnTo>
                <a:close/>
                <a:moveTo>
                  <a:pt x="88" y="0"/>
                </a:moveTo>
                <a:lnTo>
                  <a:pt x="87" y="1"/>
                </a:lnTo>
                <a:lnTo>
                  <a:pt x="87" y="3"/>
                </a:lnTo>
                <a:lnTo>
                  <a:pt x="88" y="4"/>
                </a:lnTo>
                <a:lnTo>
                  <a:pt x="88" y="6"/>
                </a:lnTo>
                <a:lnTo>
                  <a:pt x="88" y="8"/>
                </a:lnTo>
                <a:lnTo>
                  <a:pt x="88" y="9"/>
                </a:lnTo>
                <a:lnTo>
                  <a:pt x="87" y="15"/>
                </a:lnTo>
                <a:lnTo>
                  <a:pt x="85" y="20"/>
                </a:lnTo>
                <a:lnTo>
                  <a:pt x="84" y="25"/>
                </a:lnTo>
                <a:lnTo>
                  <a:pt x="82" y="29"/>
                </a:lnTo>
                <a:lnTo>
                  <a:pt x="82" y="30"/>
                </a:lnTo>
                <a:lnTo>
                  <a:pt x="81" y="31"/>
                </a:lnTo>
                <a:lnTo>
                  <a:pt x="81" y="33"/>
                </a:lnTo>
                <a:lnTo>
                  <a:pt x="80" y="34"/>
                </a:lnTo>
                <a:lnTo>
                  <a:pt x="80" y="37"/>
                </a:lnTo>
                <a:lnTo>
                  <a:pt x="80" y="37"/>
                </a:lnTo>
                <a:lnTo>
                  <a:pt x="79" y="42"/>
                </a:lnTo>
                <a:lnTo>
                  <a:pt x="79" y="48"/>
                </a:lnTo>
                <a:lnTo>
                  <a:pt x="78" y="53"/>
                </a:lnTo>
                <a:lnTo>
                  <a:pt x="78" y="60"/>
                </a:lnTo>
                <a:lnTo>
                  <a:pt x="78" y="67"/>
                </a:lnTo>
                <a:lnTo>
                  <a:pt x="77" y="73"/>
                </a:lnTo>
                <a:lnTo>
                  <a:pt x="76" y="77"/>
                </a:lnTo>
                <a:lnTo>
                  <a:pt x="75" y="82"/>
                </a:lnTo>
                <a:lnTo>
                  <a:pt x="75" y="87"/>
                </a:lnTo>
                <a:lnTo>
                  <a:pt x="75" y="92"/>
                </a:lnTo>
                <a:lnTo>
                  <a:pt x="75" y="96"/>
                </a:lnTo>
                <a:lnTo>
                  <a:pt x="75" y="101"/>
                </a:lnTo>
                <a:lnTo>
                  <a:pt x="74" y="110"/>
                </a:lnTo>
                <a:lnTo>
                  <a:pt x="73" y="140"/>
                </a:lnTo>
                <a:lnTo>
                  <a:pt x="71" y="172"/>
                </a:lnTo>
                <a:lnTo>
                  <a:pt x="71" y="204"/>
                </a:lnTo>
                <a:lnTo>
                  <a:pt x="72" y="234"/>
                </a:lnTo>
                <a:lnTo>
                  <a:pt x="72" y="274"/>
                </a:lnTo>
                <a:lnTo>
                  <a:pt x="68" y="314"/>
                </a:lnTo>
                <a:lnTo>
                  <a:pt x="63" y="353"/>
                </a:lnTo>
                <a:lnTo>
                  <a:pt x="60" y="381"/>
                </a:lnTo>
                <a:lnTo>
                  <a:pt x="59" y="409"/>
                </a:lnTo>
                <a:lnTo>
                  <a:pt x="54" y="457"/>
                </a:lnTo>
                <a:lnTo>
                  <a:pt x="52" y="492"/>
                </a:lnTo>
                <a:lnTo>
                  <a:pt x="53" y="527"/>
                </a:lnTo>
                <a:lnTo>
                  <a:pt x="54" y="558"/>
                </a:lnTo>
                <a:lnTo>
                  <a:pt x="52" y="591"/>
                </a:lnTo>
                <a:lnTo>
                  <a:pt x="53" y="609"/>
                </a:lnTo>
                <a:lnTo>
                  <a:pt x="56" y="627"/>
                </a:lnTo>
                <a:lnTo>
                  <a:pt x="58" y="643"/>
                </a:lnTo>
                <a:lnTo>
                  <a:pt x="59" y="660"/>
                </a:lnTo>
                <a:lnTo>
                  <a:pt x="56" y="723"/>
                </a:lnTo>
                <a:lnTo>
                  <a:pt x="53" y="743"/>
                </a:lnTo>
                <a:lnTo>
                  <a:pt x="53" y="753"/>
                </a:lnTo>
                <a:lnTo>
                  <a:pt x="53" y="767"/>
                </a:lnTo>
                <a:lnTo>
                  <a:pt x="53" y="783"/>
                </a:lnTo>
                <a:lnTo>
                  <a:pt x="53" y="801"/>
                </a:lnTo>
                <a:lnTo>
                  <a:pt x="53" y="818"/>
                </a:lnTo>
                <a:lnTo>
                  <a:pt x="53" y="833"/>
                </a:lnTo>
                <a:lnTo>
                  <a:pt x="53" y="844"/>
                </a:lnTo>
                <a:lnTo>
                  <a:pt x="53" y="853"/>
                </a:lnTo>
                <a:lnTo>
                  <a:pt x="52" y="866"/>
                </a:lnTo>
                <a:lnTo>
                  <a:pt x="52" y="884"/>
                </a:lnTo>
                <a:lnTo>
                  <a:pt x="53" y="906"/>
                </a:lnTo>
                <a:lnTo>
                  <a:pt x="54" y="930"/>
                </a:lnTo>
                <a:lnTo>
                  <a:pt x="57" y="955"/>
                </a:lnTo>
                <a:lnTo>
                  <a:pt x="58" y="978"/>
                </a:lnTo>
                <a:lnTo>
                  <a:pt x="59" y="998"/>
                </a:lnTo>
                <a:lnTo>
                  <a:pt x="60" y="1013"/>
                </a:lnTo>
                <a:lnTo>
                  <a:pt x="61" y="1022"/>
                </a:lnTo>
                <a:lnTo>
                  <a:pt x="61" y="1045"/>
                </a:lnTo>
                <a:lnTo>
                  <a:pt x="60" y="1068"/>
                </a:lnTo>
                <a:lnTo>
                  <a:pt x="59" y="1096"/>
                </a:lnTo>
                <a:lnTo>
                  <a:pt x="60" y="1123"/>
                </a:lnTo>
                <a:lnTo>
                  <a:pt x="64" y="1167"/>
                </a:lnTo>
                <a:lnTo>
                  <a:pt x="66" y="1211"/>
                </a:lnTo>
                <a:lnTo>
                  <a:pt x="66" y="1255"/>
                </a:lnTo>
                <a:lnTo>
                  <a:pt x="67" y="1293"/>
                </a:lnTo>
                <a:lnTo>
                  <a:pt x="70" y="1331"/>
                </a:lnTo>
                <a:lnTo>
                  <a:pt x="72" y="1370"/>
                </a:lnTo>
                <a:lnTo>
                  <a:pt x="72" y="1422"/>
                </a:lnTo>
                <a:lnTo>
                  <a:pt x="70" y="1472"/>
                </a:lnTo>
                <a:lnTo>
                  <a:pt x="67" y="1523"/>
                </a:lnTo>
                <a:lnTo>
                  <a:pt x="63" y="1581"/>
                </a:lnTo>
                <a:lnTo>
                  <a:pt x="63" y="1619"/>
                </a:lnTo>
                <a:lnTo>
                  <a:pt x="63" y="1625"/>
                </a:lnTo>
                <a:lnTo>
                  <a:pt x="63" y="1638"/>
                </a:lnTo>
                <a:lnTo>
                  <a:pt x="63" y="1659"/>
                </a:lnTo>
                <a:lnTo>
                  <a:pt x="63" y="1687"/>
                </a:lnTo>
                <a:lnTo>
                  <a:pt x="63" y="1720"/>
                </a:lnTo>
                <a:lnTo>
                  <a:pt x="63" y="1759"/>
                </a:lnTo>
                <a:lnTo>
                  <a:pt x="63" y="1802"/>
                </a:lnTo>
                <a:lnTo>
                  <a:pt x="63" y="1851"/>
                </a:lnTo>
                <a:lnTo>
                  <a:pt x="63" y="1902"/>
                </a:lnTo>
                <a:lnTo>
                  <a:pt x="63" y="1956"/>
                </a:lnTo>
                <a:lnTo>
                  <a:pt x="63" y="2012"/>
                </a:lnTo>
                <a:lnTo>
                  <a:pt x="63" y="2070"/>
                </a:lnTo>
                <a:lnTo>
                  <a:pt x="63" y="2129"/>
                </a:lnTo>
                <a:lnTo>
                  <a:pt x="63" y="2189"/>
                </a:lnTo>
                <a:lnTo>
                  <a:pt x="63" y="2247"/>
                </a:lnTo>
                <a:lnTo>
                  <a:pt x="63" y="2305"/>
                </a:lnTo>
                <a:lnTo>
                  <a:pt x="63" y="2361"/>
                </a:lnTo>
                <a:lnTo>
                  <a:pt x="63" y="2416"/>
                </a:lnTo>
                <a:lnTo>
                  <a:pt x="63" y="2466"/>
                </a:lnTo>
                <a:lnTo>
                  <a:pt x="63" y="2514"/>
                </a:lnTo>
                <a:lnTo>
                  <a:pt x="63" y="2558"/>
                </a:lnTo>
                <a:lnTo>
                  <a:pt x="63" y="2596"/>
                </a:lnTo>
                <a:lnTo>
                  <a:pt x="63" y="2630"/>
                </a:lnTo>
                <a:lnTo>
                  <a:pt x="63" y="2657"/>
                </a:lnTo>
                <a:lnTo>
                  <a:pt x="63" y="2679"/>
                </a:lnTo>
                <a:lnTo>
                  <a:pt x="63" y="2692"/>
                </a:lnTo>
                <a:lnTo>
                  <a:pt x="63" y="2698"/>
                </a:lnTo>
                <a:lnTo>
                  <a:pt x="63" y="2706"/>
                </a:lnTo>
                <a:lnTo>
                  <a:pt x="63" y="2716"/>
                </a:lnTo>
                <a:lnTo>
                  <a:pt x="64" y="2731"/>
                </a:lnTo>
                <a:lnTo>
                  <a:pt x="64" y="2746"/>
                </a:lnTo>
                <a:lnTo>
                  <a:pt x="62" y="2759"/>
                </a:lnTo>
                <a:lnTo>
                  <a:pt x="58" y="2768"/>
                </a:lnTo>
                <a:lnTo>
                  <a:pt x="57" y="2769"/>
                </a:lnTo>
                <a:lnTo>
                  <a:pt x="56" y="2768"/>
                </a:lnTo>
                <a:lnTo>
                  <a:pt x="53" y="2766"/>
                </a:lnTo>
                <a:lnTo>
                  <a:pt x="51" y="2765"/>
                </a:lnTo>
                <a:lnTo>
                  <a:pt x="48" y="2764"/>
                </a:lnTo>
                <a:lnTo>
                  <a:pt x="45" y="2762"/>
                </a:lnTo>
                <a:lnTo>
                  <a:pt x="45" y="2764"/>
                </a:lnTo>
                <a:lnTo>
                  <a:pt x="45" y="2766"/>
                </a:lnTo>
                <a:lnTo>
                  <a:pt x="43" y="2773"/>
                </a:lnTo>
                <a:lnTo>
                  <a:pt x="37" y="2778"/>
                </a:lnTo>
                <a:lnTo>
                  <a:pt x="31" y="2783"/>
                </a:lnTo>
                <a:lnTo>
                  <a:pt x="25" y="2786"/>
                </a:lnTo>
                <a:lnTo>
                  <a:pt x="24" y="2787"/>
                </a:lnTo>
                <a:lnTo>
                  <a:pt x="22" y="2787"/>
                </a:lnTo>
                <a:lnTo>
                  <a:pt x="22" y="2787"/>
                </a:lnTo>
                <a:lnTo>
                  <a:pt x="21" y="2788"/>
                </a:lnTo>
                <a:lnTo>
                  <a:pt x="20" y="2790"/>
                </a:lnTo>
                <a:lnTo>
                  <a:pt x="19" y="2791"/>
                </a:lnTo>
                <a:lnTo>
                  <a:pt x="19" y="2792"/>
                </a:lnTo>
                <a:lnTo>
                  <a:pt x="19" y="2793"/>
                </a:lnTo>
                <a:lnTo>
                  <a:pt x="20" y="2795"/>
                </a:lnTo>
                <a:lnTo>
                  <a:pt x="21" y="2797"/>
                </a:lnTo>
                <a:lnTo>
                  <a:pt x="22" y="2799"/>
                </a:lnTo>
                <a:lnTo>
                  <a:pt x="20" y="2800"/>
                </a:lnTo>
                <a:lnTo>
                  <a:pt x="15" y="2801"/>
                </a:lnTo>
                <a:lnTo>
                  <a:pt x="10" y="2802"/>
                </a:lnTo>
                <a:lnTo>
                  <a:pt x="6" y="2801"/>
                </a:lnTo>
                <a:lnTo>
                  <a:pt x="3" y="2800"/>
                </a:lnTo>
                <a:lnTo>
                  <a:pt x="0" y="2793"/>
                </a:lnTo>
                <a:lnTo>
                  <a:pt x="0" y="2784"/>
                </a:lnTo>
                <a:lnTo>
                  <a:pt x="1" y="2774"/>
                </a:lnTo>
                <a:lnTo>
                  <a:pt x="4" y="2764"/>
                </a:lnTo>
                <a:lnTo>
                  <a:pt x="6" y="2753"/>
                </a:lnTo>
                <a:lnTo>
                  <a:pt x="8" y="2744"/>
                </a:lnTo>
                <a:lnTo>
                  <a:pt x="9" y="2744"/>
                </a:lnTo>
                <a:lnTo>
                  <a:pt x="9" y="2736"/>
                </a:lnTo>
                <a:lnTo>
                  <a:pt x="10" y="2722"/>
                </a:lnTo>
                <a:lnTo>
                  <a:pt x="11" y="2699"/>
                </a:lnTo>
                <a:lnTo>
                  <a:pt x="11" y="2670"/>
                </a:lnTo>
                <a:lnTo>
                  <a:pt x="13" y="2635"/>
                </a:lnTo>
                <a:lnTo>
                  <a:pt x="14" y="2594"/>
                </a:lnTo>
                <a:lnTo>
                  <a:pt x="15" y="2549"/>
                </a:lnTo>
                <a:lnTo>
                  <a:pt x="15" y="2499"/>
                </a:lnTo>
                <a:lnTo>
                  <a:pt x="16" y="2446"/>
                </a:lnTo>
                <a:lnTo>
                  <a:pt x="17" y="2391"/>
                </a:lnTo>
                <a:lnTo>
                  <a:pt x="17" y="2332"/>
                </a:lnTo>
                <a:lnTo>
                  <a:pt x="18" y="2273"/>
                </a:lnTo>
                <a:lnTo>
                  <a:pt x="19" y="2212"/>
                </a:lnTo>
                <a:lnTo>
                  <a:pt x="19" y="2151"/>
                </a:lnTo>
                <a:lnTo>
                  <a:pt x="20" y="2090"/>
                </a:lnTo>
                <a:lnTo>
                  <a:pt x="21" y="2032"/>
                </a:lnTo>
                <a:lnTo>
                  <a:pt x="21" y="1973"/>
                </a:lnTo>
                <a:lnTo>
                  <a:pt x="22" y="1917"/>
                </a:lnTo>
                <a:lnTo>
                  <a:pt x="22" y="1864"/>
                </a:lnTo>
                <a:lnTo>
                  <a:pt x="23" y="1815"/>
                </a:lnTo>
                <a:lnTo>
                  <a:pt x="24" y="1769"/>
                </a:lnTo>
                <a:lnTo>
                  <a:pt x="24" y="1729"/>
                </a:lnTo>
                <a:lnTo>
                  <a:pt x="25" y="1694"/>
                </a:lnTo>
                <a:lnTo>
                  <a:pt x="25" y="1664"/>
                </a:lnTo>
                <a:lnTo>
                  <a:pt x="26" y="1642"/>
                </a:lnTo>
                <a:lnTo>
                  <a:pt x="26" y="1626"/>
                </a:lnTo>
                <a:lnTo>
                  <a:pt x="28" y="1619"/>
                </a:lnTo>
                <a:lnTo>
                  <a:pt x="32" y="1570"/>
                </a:lnTo>
                <a:lnTo>
                  <a:pt x="33" y="1521"/>
                </a:lnTo>
                <a:lnTo>
                  <a:pt x="31" y="1475"/>
                </a:lnTo>
                <a:lnTo>
                  <a:pt x="31" y="1460"/>
                </a:lnTo>
                <a:lnTo>
                  <a:pt x="33" y="1445"/>
                </a:lnTo>
                <a:lnTo>
                  <a:pt x="34" y="1431"/>
                </a:lnTo>
                <a:lnTo>
                  <a:pt x="34" y="1415"/>
                </a:lnTo>
                <a:lnTo>
                  <a:pt x="34" y="1390"/>
                </a:lnTo>
                <a:lnTo>
                  <a:pt x="35" y="1365"/>
                </a:lnTo>
                <a:lnTo>
                  <a:pt x="37" y="1347"/>
                </a:lnTo>
                <a:lnTo>
                  <a:pt x="37" y="1329"/>
                </a:lnTo>
                <a:lnTo>
                  <a:pt x="38" y="1309"/>
                </a:lnTo>
                <a:lnTo>
                  <a:pt x="38" y="1289"/>
                </a:lnTo>
                <a:lnTo>
                  <a:pt x="40" y="1253"/>
                </a:lnTo>
                <a:lnTo>
                  <a:pt x="38" y="1218"/>
                </a:lnTo>
                <a:lnTo>
                  <a:pt x="37" y="1181"/>
                </a:lnTo>
                <a:lnTo>
                  <a:pt x="38" y="1145"/>
                </a:lnTo>
                <a:lnTo>
                  <a:pt x="39" y="1113"/>
                </a:lnTo>
                <a:lnTo>
                  <a:pt x="38" y="1081"/>
                </a:lnTo>
                <a:lnTo>
                  <a:pt x="35" y="1037"/>
                </a:lnTo>
                <a:lnTo>
                  <a:pt x="31" y="991"/>
                </a:lnTo>
                <a:lnTo>
                  <a:pt x="30" y="946"/>
                </a:lnTo>
                <a:lnTo>
                  <a:pt x="31" y="924"/>
                </a:lnTo>
                <a:lnTo>
                  <a:pt x="33" y="837"/>
                </a:lnTo>
                <a:lnTo>
                  <a:pt x="32" y="750"/>
                </a:lnTo>
                <a:lnTo>
                  <a:pt x="32" y="718"/>
                </a:lnTo>
                <a:lnTo>
                  <a:pt x="34" y="686"/>
                </a:lnTo>
                <a:lnTo>
                  <a:pt x="36" y="644"/>
                </a:lnTo>
                <a:lnTo>
                  <a:pt x="35" y="621"/>
                </a:lnTo>
                <a:lnTo>
                  <a:pt x="33" y="598"/>
                </a:lnTo>
                <a:lnTo>
                  <a:pt x="31" y="573"/>
                </a:lnTo>
                <a:lnTo>
                  <a:pt x="31" y="547"/>
                </a:lnTo>
                <a:lnTo>
                  <a:pt x="32" y="492"/>
                </a:lnTo>
                <a:lnTo>
                  <a:pt x="34" y="439"/>
                </a:lnTo>
                <a:lnTo>
                  <a:pt x="37" y="384"/>
                </a:lnTo>
                <a:lnTo>
                  <a:pt x="39" y="338"/>
                </a:lnTo>
                <a:lnTo>
                  <a:pt x="40" y="311"/>
                </a:lnTo>
                <a:lnTo>
                  <a:pt x="43" y="283"/>
                </a:lnTo>
                <a:lnTo>
                  <a:pt x="46" y="249"/>
                </a:lnTo>
                <a:lnTo>
                  <a:pt x="48" y="214"/>
                </a:lnTo>
                <a:lnTo>
                  <a:pt x="46" y="177"/>
                </a:lnTo>
                <a:lnTo>
                  <a:pt x="44" y="148"/>
                </a:lnTo>
                <a:lnTo>
                  <a:pt x="46" y="118"/>
                </a:lnTo>
                <a:lnTo>
                  <a:pt x="49" y="87"/>
                </a:lnTo>
                <a:lnTo>
                  <a:pt x="52" y="59"/>
                </a:lnTo>
                <a:lnTo>
                  <a:pt x="52" y="58"/>
                </a:lnTo>
                <a:lnTo>
                  <a:pt x="53" y="53"/>
                </a:lnTo>
                <a:lnTo>
                  <a:pt x="54" y="43"/>
                </a:lnTo>
                <a:lnTo>
                  <a:pt x="57" y="34"/>
                </a:lnTo>
                <a:lnTo>
                  <a:pt x="57" y="33"/>
                </a:lnTo>
                <a:lnTo>
                  <a:pt x="58" y="31"/>
                </a:lnTo>
                <a:lnTo>
                  <a:pt x="59" y="29"/>
                </a:lnTo>
                <a:lnTo>
                  <a:pt x="60" y="26"/>
                </a:lnTo>
                <a:lnTo>
                  <a:pt x="61" y="24"/>
                </a:lnTo>
                <a:lnTo>
                  <a:pt x="61" y="22"/>
                </a:lnTo>
                <a:lnTo>
                  <a:pt x="61" y="20"/>
                </a:lnTo>
                <a:lnTo>
                  <a:pt x="61" y="20"/>
                </a:lnTo>
                <a:lnTo>
                  <a:pt x="63" y="20"/>
                </a:lnTo>
                <a:lnTo>
                  <a:pt x="65" y="18"/>
                </a:lnTo>
                <a:lnTo>
                  <a:pt x="67" y="16"/>
                </a:lnTo>
                <a:lnTo>
                  <a:pt x="68" y="14"/>
                </a:lnTo>
                <a:lnTo>
                  <a:pt x="71" y="12"/>
                </a:lnTo>
                <a:lnTo>
                  <a:pt x="73" y="9"/>
                </a:lnTo>
                <a:lnTo>
                  <a:pt x="76" y="7"/>
                </a:lnTo>
                <a:lnTo>
                  <a:pt x="80" y="5"/>
                </a:lnTo>
                <a:lnTo>
                  <a:pt x="84" y="3"/>
                </a:lnTo>
                <a:lnTo>
                  <a:pt x="88" y="0"/>
                </a:lnTo>
                <a:close/>
              </a:path>
            </a:pathLst>
          </a:custGeom>
          <a:grpFill/>
          <a:ln w="0">
            <a:noFill/>
            <a:prstDash val="solid"/>
            <a:round/>
            <a:headEnd/>
            <a:tailEnd/>
          </a:ln>
        </xdr:spPr>
      </xdr:sp>
      <xdr:sp macro="" textlink="">
        <xdr:nvSpPr>
          <xdr:cNvPr id="242" name="Freeform 120">
            <a:extLst>
              <a:ext uri="{FF2B5EF4-FFF2-40B4-BE49-F238E27FC236}">
                <a16:creationId xmlns:a16="http://schemas.microsoft.com/office/drawing/2014/main" id="{00000000-0008-0000-0000-0000F2000000}"/>
              </a:ext>
            </a:extLst>
          </xdr:cNvPr>
          <xdr:cNvSpPr>
            <a:spLocks noEditPoints="1"/>
          </xdr:cNvSpPr>
        </xdr:nvSpPr>
        <xdr:spPr bwMode="auto">
          <a:xfrm>
            <a:off x="665" y="422"/>
            <a:ext cx="31" cy="36"/>
          </a:xfrm>
          <a:custGeom>
            <a:avLst/>
            <a:gdLst>
              <a:gd name="T0" fmla="*/ 47 w 215"/>
              <a:gd name="T1" fmla="*/ 17 h 281"/>
              <a:gd name="T2" fmla="*/ 47 w 215"/>
              <a:gd name="T3" fmla="*/ 31 h 281"/>
              <a:gd name="T4" fmla="*/ 45 w 215"/>
              <a:gd name="T5" fmla="*/ 41 h 281"/>
              <a:gd name="T6" fmla="*/ 49 w 215"/>
              <a:gd name="T7" fmla="*/ 48 h 281"/>
              <a:gd name="T8" fmla="*/ 52 w 215"/>
              <a:gd name="T9" fmla="*/ 60 h 281"/>
              <a:gd name="T10" fmla="*/ 52 w 215"/>
              <a:gd name="T11" fmla="*/ 92 h 281"/>
              <a:gd name="T12" fmla="*/ 20 w 215"/>
              <a:gd name="T13" fmla="*/ 68 h 281"/>
              <a:gd name="T14" fmla="*/ 45 w 215"/>
              <a:gd name="T15" fmla="*/ 100 h 281"/>
              <a:gd name="T16" fmla="*/ 51 w 215"/>
              <a:gd name="T17" fmla="*/ 112 h 281"/>
              <a:gd name="T18" fmla="*/ 59 w 215"/>
              <a:gd name="T19" fmla="*/ 115 h 281"/>
              <a:gd name="T20" fmla="*/ 63 w 215"/>
              <a:gd name="T21" fmla="*/ 131 h 281"/>
              <a:gd name="T22" fmla="*/ 87 w 215"/>
              <a:gd name="T23" fmla="*/ 187 h 281"/>
              <a:gd name="T24" fmla="*/ 37 w 215"/>
              <a:gd name="T25" fmla="*/ 173 h 281"/>
              <a:gd name="T26" fmla="*/ 82 w 215"/>
              <a:gd name="T27" fmla="*/ 197 h 281"/>
              <a:gd name="T28" fmla="*/ 170 w 215"/>
              <a:gd name="T29" fmla="*/ 228 h 281"/>
              <a:gd name="T30" fmla="*/ 174 w 215"/>
              <a:gd name="T31" fmla="*/ 248 h 281"/>
              <a:gd name="T32" fmla="*/ 184 w 215"/>
              <a:gd name="T33" fmla="*/ 253 h 281"/>
              <a:gd name="T34" fmla="*/ 202 w 215"/>
              <a:gd name="T35" fmla="*/ 241 h 281"/>
              <a:gd name="T36" fmla="*/ 196 w 215"/>
              <a:gd name="T37" fmla="*/ 239 h 281"/>
              <a:gd name="T38" fmla="*/ 194 w 215"/>
              <a:gd name="T39" fmla="*/ 225 h 281"/>
              <a:gd name="T40" fmla="*/ 188 w 215"/>
              <a:gd name="T41" fmla="*/ 210 h 281"/>
              <a:gd name="T42" fmla="*/ 175 w 215"/>
              <a:gd name="T43" fmla="*/ 172 h 281"/>
              <a:gd name="T44" fmla="*/ 170 w 215"/>
              <a:gd name="T45" fmla="*/ 196 h 281"/>
              <a:gd name="T46" fmla="*/ 166 w 215"/>
              <a:gd name="T47" fmla="*/ 219 h 281"/>
              <a:gd name="T48" fmla="*/ 147 w 215"/>
              <a:gd name="T49" fmla="*/ 152 h 281"/>
              <a:gd name="T50" fmla="*/ 131 w 215"/>
              <a:gd name="T51" fmla="*/ 183 h 281"/>
              <a:gd name="T52" fmla="*/ 127 w 215"/>
              <a:gd name="T53" fmla="*/ 181 h 281"/>
              <a:gd name="T54" fmla="*/ 134 w 215"/>
              <a:gd name="T55" fmla="*/ 155 h 281"/>
              <a:gd name="T56" fmla="*/ 127 w 215"/>
              <a:gd name="T57" fmla="*/ 147 h 281"/>
              <a:gd name="T58" fmla="*/ 132 w 215"/>
              <a:gd name="T59" fmla="*/ 137 h 281"/>
              <a:gd name="T60" fmla="*/ 129 w 215"/>
              <a:gd name="T61" fmla="*/ 124 h 281"/>
              <a:gd name="T62" fmla="*/ 137 w 215"/>
              <a:gd name="T63" fmla="*/ 111 h 281"/>
              <a:gd name="T64" fmla="*/ 134 w 215"/>
              <a:gd name="T65" fmla="*/ 96 h 281"/>
              <a:gd name="T66" fmla="*/ 109 w 215"/>
              <a:gd name="T67" fmla="*/ 144 h 281"/>
              <a:gd name="T68" fmla="*/ 93 w 215"/>
              <a:gd name="T69" fmla="*/ 129 h 281"/>
              <a:gd name="T70" fmla="*/ 65 w 215"/>
              <a:gd name="T71" fmla="*/ 28 h 281"/>
              <a:gd name="T72" fmla="*/ 58 w 215"/>
              <a:gd name="T73" fmla="*/ 13 h 281"/>
              <a:gd name="T74" fmla="*/ 94 w 215"/>
              <a:gd name="T75" fmla="*/ 109 h 281"/>
              <a:gd name="T76" fmla="*/ 118 w 215"/>
              <a:gd name="T77" fmla="*/ 109 h 281"/>
              <a:gd name="T78" fmla="*/ 146 w 215"/>
              <a:gd name="T79" fmla="*/ 122 h 281"/>
              <a:gd name="T80" fmla="*/ 148 w 215"/>
              <a:gd name="T81" fmla="*/ 147 h 281"/>
              <a:gd name="T82" fmla="*/ 153 w 215"/>
              <a:gd name="T83" fmla="*/ 180 h 281"/>
              <a:gd name="T84" fmla="*/ 167 w 215"/>
              <a:gd name="T85" fmla="*/ 196 h 281"/>
              <a:gd name="T86" fmla="*/ 180 w 215"/>
              <a:gd name="T87" fmla="*/ 173 h 281"/>
              <a:gd name="T88" fmla="*/ 205 w 215"/>
              <a:gd name="T89" fmla="*/ 239 h 281"/>
              <a:gd name="T90" fmla="*/ 212 w 215"/>
              <a:gd name="T91" fmla="*/ 254 h 281"/>
              <a:gd name="T92" fmla="*/ 180 w 215"/>
              <a:gd name="T93" fmla="*/ 258 h 281"/>
              <a:gd name="T94" fmla="*/ 151 w 215"/>
              <a:gd name="T95" fmla="*/ 281 h 281"/>
              <a:gd name="T96" fmla="*/ 146 w 215"/>
              <a:gd name="T97" fmla="*/ 222 h 281"/>
              <a:gd name="T98" fmla="*/ 66 w 215"/>
              <a:gd name="T99" fmla="*/ 195 h 281"/>
              <a:gd name="T100" fmla="*/ 58 w 215"/>
              <a:gd name="T101" fmla="*/ 166 h 281"/>
              <a:gd name="T102" fmla="*/ 37 w 215"/>
              <a:gd name="T103" fmla="*/ 115 h 281"/>
              <a:gd name="T104" fmla="*/ 6 w 215"/>
              <a:gd name="T105" fmla="*/ 53 h 281"/>
              <a:gd name="T106" fmla="*/ 33 w 215"/>
              <a:gd name="T107" fmla="*/ 63 h 281"/>
              <a:gd name="T108" fmla="*/ 44 w 215"/>
              <a:gd name="T109" fmla="*/ 15 h 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215" h="281">
                <a:moveTo>
                  <a:pt x="52" y="8"/>
                </a:moveTo>
                <a:lnTo>
                  <a:pt x="52" y="8"/>
                </a:lnTo>
                <a:lnTo>
                  <a:pt x="51" y="10"/>
                </a:lnTo>
                <a:lnTo>
                  <a:pt x="49" y="11"/>
                </a:lnTo>
                <a:lnTo>
                  <a:pt x="48" y="15"/>
                </a:lnTo>
                <a:lnTo>
                  <a:pt x="47" y="17"/>
                </a:lnTo>
                <a:lnTo>
                  <a:pt x="45" y="19"/>
                </a:lnTo>
                <a:lnTo>
                  <a:pt x="45" y="22"/>
                </a:lnTo>
                <a:lnTo>
                  <a:pt x="44" y="23"/>
                </a:lnTo>
                <a:lnTo>
                  <a:pt x="45" y="25"/>
                </a:lnTo>
                <a:lnTo>
                  <a:pt x="46" y="28"/>
                </a:lnTo>
                <a:lnTo>
                  <a:pt x="47" y="31"/>
                </a:lnTo>
                <a:lnTo>
                  <a:pt x="48" y="33"/>
                </a:lnTo>
                <a:lnTo>
                  <a:pt x="48" y="36"/>
                </a:lnTo>
                <a:lnTo>
                  <a:pt x="48" y="37"/>
                </a:lnTo>
                <a:lnTo>
                  <a:pt x="47" y="39"/>
                </a:lnTo>
                <a:lnTo>
                  <a:pt x="46" y="40"/>
                </a:lnTo>
                <a:lnTo>
                  <a:pt x="45" y="41"/>
                </a:lnTo>
                <a:lnTo>
                  <a:pt x="45" y="42"/>
                </a:lnTo>
                <a:lnTo>
                  <a:pt x="46" y="44"/>
                </a:lnTo>
                <a:lnTo>
                  <a:pt x="46" y="45"/>
                </a:lnTo>
                <a:lnTo>
                  <a:pt x="47" y="45"/>
                </a:lnTo>
                <a:lnTo>
                  <a:pt x="48" y="45"/>
                </a:lnTo>
                <a:lnTo>
                  <a:pt x="49" y="48"/>
                </a:lnTo>
                <a:lnTo>
                  <a:pt x="51" y="50"/>
                </a:lnTo>
                <a:lnTo>
                  <a:pt x="52" y="51"/>
                </a:lnTo>
                <a:lnTo>
                  <a:pt x="53" y="53"/>
                </a:lnTo>
                <a:lnTo>
                  <a:pt x="53" y="54"/>
                </a:lnTo>
                <a:lnTo>
                  <a:pt x="53" y="57"/>
                </a:lnTo>
                <a:lnTo>
                  <a:pt x="52" y="60"/>
                </a:lnTo>
                <a:lnTo>
                  <a:pt x="49" y="68"/>
                </a:lnTo>
                <a:lnTo>
                  <a:pt x="49" y="74"/>
                </a:lnTo>
                <a:lnTo>
                  <a:pt x="51" y="83"/>
                </a:lnTo>
                <a:lnTo>
                  <a:pt x="51" y="85"/>
                </a:lnTo>
                <a:lnTo>
                  <a:pt x="51" y="88"/>
                </a:lnTo>
                <a:lnTo>
                  <a:pt x="52" y="92"/>
                </a:lnTo>
                <a:lnTo>
                  <a:pt x="43" y="79"/>
                </a:lnTo>
                <a:lnTo>
                  <a:pt x="33" y="68"/>
                </a:lnTo>
                <a:lnTo>
                  <a:pt x="23" y="60"/>
                </a:lnTo>
                <a:lnTo>
                  <a:pt x="11" y="56"/>
                </a:lnTo>
                <a:lnTo>
                  <a:pt x="16" y="60"/>
                </a:lnTo>
                <a:lnTo>
                  <a:pt x="20" y="68"/>
                </a:lnTo>
                <a:lnTo>
                  <a:pt x="25" y="77"/>
                </a:lnTo>
                <a:lnTo>
                  <a:pt x="27" y="85"/>
                </a:lnTo>
                <a:lnTo>
                  <a:pt x="31" y="91"/>
                </a:lnTo>
                <a:lnTo>
                  <a:pt x="36" y="94"/>
                </a:lnTo>
                <a:lnTo>
                  <a:pt x="40" y="96"/>
                </a:lnTo>
                <a:lnTo>
                  <a:pt x="45" y="100"/>
                </a:lnTo>
                <a:lnTo>
                  <a:pt x="47" y="102"/>
                </a:lnTo>
                <a:lnTo>
                  <a:pt x="47" y="104"/>
                </a:lnTo>
                <a:lnTo>
                  <a:pt x="47" y="106"/>
                </a:lnTo>
                <a:lnTo>
                  <a:pt x="47" y="109"/>
                </a:lnTo>
                <a:lnTo>
                  <a:pt x="48" y="111"/>
                </a:lnTo>
                <a:lnTo>
                  <a:pt x="51" y="112"/>
                </a:lnTo>
                <a:lnTo>
                  <a:pt x="53" y="113"/>
                </a:lnTo>
                <a:lnTo>
                  <a:pt x="54" y="114"/>
                </a:lnTo>
                <a:lnTo>
                  <a:pt x="56" y="114"/>
                </a:lnTo>
                <a:lnTo>
                  <a:pt x="57" y="114"/>
                </a:lnTo>
                <a:lnTo>
                  <a:pt x="58" y="114"/>
                </a:lnTo>
                <a:lnTo>
                  <a:pt x="59" y="115"/>
                </a:lnTo>
                <a:lnTo>
                  <a:pt x="60" y="117"/>
                </a:lnTo>
                <a:lnTo>
                  <a:pt x="61" y="120"/>
                </a:lnTo>
                <a:lnTo>
                  <a:pt x="61" y="123"/>
                </a:lnTo>
                <a:lnTo>
                  <a:pt x="61" y="127"/>
                </a:lnTo>
                <a:lnTo>
                  <a:pt x="62" y="129"/>
                </a:lnTo>
                <a:lnTo>
                  <a:pt x="63" y="131"/>
                </a:lnTo>
                <a:lnTo>
                  <a:pt x="65" y="135"/>
                </a:lnTo>
                <a:lnTo>
                  <a:pt x="80" y="159"/>
                </a:lnTo>
                <a:lnTo>
                  <a:pt x="86" y="170"/>
                </a:lnTo>
                <a:lnTo>
                  <a:pt x="91" y="181"/>
                </a:lnTo>
                <a:lnTo>
                  <a:pt x="95" y="191"/>
                </a:lnTo>
                <a:lnTo>
                  <a:pt x="87" y="187"/>
                </a:lnTo>
                <a:lnTo>
                  <a:pt x="81" y="181"/>
                </a:lnTo>
                <a:lnTo>
                  <a:pt x="74" y="175"/>
                </a:lnTo>
                <a:lnTo>
                  <a:pt x="61" y="170"/>
                </a:lnTo>
                <a:lnTo>
                  <a:pt x="46" y="169"/>
                </a:lnTo>
                <a:lnTo>
                  <a:pt x="41" y="170"/>
                </a:lnTo>
                <a:lnTo>
                  <a:pt x="37" y="173"/>
                </a:lnTo>
                <a:lnTo>
                  <a:pt x="32" y="178"/>
                </a:lnTo>
                <a:lnTo>
                  <a:pt x="42" y="183"/>
                </a:lnTo>
                <a:lnTo>
                  <a:pt x="54" y="188"/>
                </a:lnTo>
                <a:lnTo>
                  <a:pt x="67" y="192"/>
                </a:lnTo>
                <a:lnTo>
                  <a:pt x="74" y="195"/>
                </a:lnTo>
                <a:lnTo>
                  <a:pt x="82" y="197"/>
                </a:lnTo>
                <a:lnTo>
                  <a:pt x="95" y="201"/>
                </a:lnTo>
                <a:lnTo>
                  <a:pt x="108" y="205"/>
                </a:lnTo>
                <a:lnTo>
                  <a:pt x="124" y="208"/>
                </a:lnTo>
                <a:lnTo>
                  <a:pt x="139" y="213"/>
                </a:lnTo>
                <a:lnTo>
                  <a:pt x="155" y="219"/>
                </a:lnTo>
                <a:lnTo>
                  <a:pt x="170" y="228"/>
                </a:lnTo>
                <a:lnTo>
                  <a:pt x="180" y="234"/>
                </a:lnTo>
                <a:lnTo>
                  <a:pt x="188" y="241"/>
                </a:lnTo>
                <a:lnTo>
                  <a:pt x="195" y="249"/>
                </a:lnTo>
                <a:lnTo>
                  <a:pt x="187" y="246"/>
                </a:lnTo>
                <a:lnTo>
                  <a:pt x="182" y="246"/>
                </a:lnTo>
                <a:lnTo>
                  <a:pt x="174" y="248"/>
                </a:lnTo>
                <a:lnTo>
                  <a:pt x="170" y="251"/>
                </a:lnTo>
                <a:lnTo>
                  <a:pt x="166" y="256"/>
                </a:lnTo>
                <a:lnTo>
                  <a:pt x="161" y="260"/>
                </a:lnTo>
                <a:lnTo>
                  <a:pt x="158" y="265"/>
                </a:lnTo>
                <a:lnTo>
                  <a:pt x="170" y="258"/>
                </a:lnTo>
                <a:lnTo>
                  <a:pt x="184" y="253"/>
                </a:lnTo>
                <a:lnTo>
                  <a:pt x="198" y="251"/>
                </a:lnTo>
                <a:lnTo>
                  <a:pt x="211" y="251"/>
                </a:lnTo>
                <a:lnTo>
                  <a:pt x="209" y="248"/>
                </a:lnTo>
                <a:lnTo>
                  <a:pt x="205" y="244"/>
                </a:lnTo>
                <a:lnTo>
                  <a:pt x="203" y="242"/>
                </a:lnTo>
                <a:lnTo>
                  <a:pt x="202" y="241"/>
                </a:lnTo>
                <a:lnTo>
                  <a:pt x="201" y="241"/>
                </a:lnTo>
                <a:lnTo>
                  <a:pt x="200" y="240"/>
                </a:lnTo>
                <a:lnTo>
                  <a:pt x="198" y="239"/>
                </a:lnTo>
                <a:lnTo>
                  <a:pt x="197" y="239"/>
                </a:lnTo>
                <a:lnTo>
                  <a:pt x="196" y="239"/>
                </a:lnTo>
                <a:lnTo>
                  <a:pt x="196" y="239"/>
                </a:lnTo>
                <a:lnTo>
                  <a:pt x="196" y="236"/>
                </a:lnTo>
                <a:lnTo>
                  <a:pt x="196" y="234"/>
                </a:lnTo>
                <a:lnTo>
                  <a:pt x="196" y="232"/>
                </a:lnTo>
                <a:lnTo>
                  <a:pt x="195" y="230"/>
                </a:lnTo>
                <a:lnTo>
                  <a:pt x="195" y="227"/>
                </a:lnTo>
                <a:lnTo>
                  <a:pt x="194" y="225"/>
                </a:lnTo>
                <a:lnTo>
                  <a:pt x="192" y="224"/>
                </a:lnTo>
                <a:lnTo>
                  <a:pt x="189" y="224"/>
                </a:lnTo>
                <a:lnTo>
                  <a:pt x="188" y="225"/>
                </a:lnTo>
                <a:lnTo>
                  <a:pt x="187" y="228"/>
                </a:lnTo>
                <a:lnTo>
                  <a:pt x="187" y="219"/>
                </a:lnTo>
                <a:lnTo>
                  <a:pt x="188" y="210"/>
                </a:lnTo>
                <a:lnTo>
                  <a:pt x="186" y="201"/>
                </a:lnTo>
                <a:lnTo>
                  <a:pt x="185" y="198"/>
                </a:lnTo>
                <a:lnTo>
                  <a:pt x="183" y="192"/>
                </a:lnTo>
                <a:lnTo>
                  <a:pt x="181" y="184"/>
                </a:lnTo>
                <a:lnTo>
                  <a:pt x="178" y="178"/>
                </a:lnTo>
                <a:lnTo>
                  <a:pt x="175" y="172"/>
                </a:lnTo>
                <a:lnTo>
                  <a:pt x="174" y="170"/>
                </a:lnTo>
                <a:lnTo>
                  <a:pt x="172" y="174"/>
                </a:lnTo>
                <a:lnTo>
                  <a:pt x="170" y="178"/>
                </a:lnTo>
                <a:lnTo>
                  <a:pt x="169" y="182"/>
                </a:lnTo>
                <a:lnTo>
                  <a:pt x="169" y="188"/>
                </a:lnTo>
                <a:lnTo>
                  <a:pt x="170" y="196"/>
                </a:lnTo>
                <a:lnTo>
                  <a:pt x="171" y="204"/>
                </a:lnTo>
                <a:lnTo>
                  <a:pt x="170" y="209"/>
                </a:lnTo>
                <a:lnTo>
                  <a:pt x="170" y="214"/>
                </a:lnTo>
                <a:lnTo>
                  <a:pt x="168" y="218"/>
                </a:lnTo>
                <a:lnTo>
                  <a:pt x="168" y="220"/>
                </a:lnTo>
                <a:lnTo>
                  <a:pt x="166" y="219"/>
                </a:lnTo>
                <a:lnTo>
                  <a:pt x="157" y="207"/>
                </a:lnTo>
                <a:lnTo>
                  <a:pt x="152" y="193"/>
                </a:lnTo>
                <a:lnTo>
                  <a:pt x="151" y="180"/>
                </a:lnTo>
                <a:lnTo>
                  <a:pt x="151" y="164"/>
                </a:lnTo>
                <a:lnTo>
                  <a:pt x="154" y="149"/>
                </a:lnTo>
                <a:lnTo>
                  <a:pt x="147" y="152"/>
                </a:lnTo>
                <a:lnTo>
                  <a:pt x="142" y="157"/>
                </a:lnTo>
                <a:lnTo>
                  <a:pt x="139" y="164"/>
                </a:lnTo>
                <a:lnTo>
                  <a:pt x="137" y="171"/>
                </a:lnTo>
                <a:lnTo>
                  <a:pt x="134" y="175"/>
                </a:lnTo>
                <a:lnTo>
                  <a:pt x="133" y="179"/>
                </a:lnTo>
                <a:lnTo>
                  <a:pt x="131" y="183"/>
                </a:lnTo>
                <a:lnTo>
                  <a:pt x="130" y="185"/>
                </a:lnTo>
                <a:lnTo>
                  <a:pt x="128" y="187"/>
                </a:lnTo>
                <a:lnTo>
                  <a:pt x="126" y="189"/>
                </a:lnTo>
                <a:lnTo>
                  <a:pt x="125" y="191"/>
                </a:lnTo>
                <a:lnTo>
                  <a:pt x="124" y="193"/>
                </a:lnTo>
                <a:lnTo>
                  <a:pt x="127" y="181"/>
                </a:lnTo>
                <a:lnTo>
                  <a:pt x="131" y="169"/>
                </a:lnTo>
                <a:lnTo>
                  <a:pt x="132" y="166"/>
                </a:lnTo>
                <a:lnTo>
                  <a:pt x="132" y="164"/>
                </a:lnTo>
                <a:lnTo>
                  <a:pt x="133" y="161"/>
                </a:lnTo>
                <a:lnTo>
                  <a:pt x="134" y="158"/>
                </a:lnTo>
                <a:lnTo>
                  <a:pt x="134" y="155"/>
                </a:lnTo>
                <a:lnTo>
                  <a:pt x="134" y="153"/>
                </a:lnTo>
                <a:lnTo>
                  <a:pt x="133" y="152"/>
                </a:lnTo>
                <a:lnTo>
                  <a:pt x="131" y="150"/>
                </a:lnTo>
                <a:lnTo>
                  <a:pt x="130" y="149"/>
                </a:lnTo>
                <a:lnTo>
                  <a:pt x="128" y="149"/>
                </a:lnTo>
                <a:lnTo>
                  <a:pt x="127" y="147"/>
                </a:lnTo>
                <a:lnTo>
                  <a:pt x="127" y="145"/>
                </a:lnTo>
                <a:lnTo>
                  <a:pt x="127" y="143"/>
                </a:lnTo>
                <a:lnTo>
                  <a:pt x="128" y="140"/>
                </a:lnTo>
                <a:lnTo>
                  <a:pt x="129" y="139"/>
                </a:lnTo>
                <a:lnTo>
                  <a:pt x="131" y="138"/>
                </a:lnTo>
                <a:lnTo>
                  <a:pt x="132" y="137"/>
                </a:lnTo>
                <a:lnTo>
                  <a:pt x="133" y="135"/>
                </a:lnTo>
                <a:lnTo>
                  <a:pt x="133" y="132"/>
                </a:lnTo>
                <a:lnTo>
                  <a:pt x="132" y="130"/>
                </a:lnTo>
                <a:lnTo>
                  <a:pt x="131" y="128"/>
                </a:lnTo>
                <a:lnTo>
                  <a:pt x="130" y="127"/>
                </a:lnTo>
                <a:lnTo>
                  <a:pt x="129" y="124"/>
                </a:lnTo>
                <a:lnTo>
                  <a:pt x="129" y="122"/>
                </a:lnTo>
                <a:lnTo>
                  <a:pt x="130" y="120"/>
                </a:lnTo>
                <a:lnTo>
                  <a:pt x="131" y="118"/>
                </a:lnTo>
                <a:lnTo>
                  <a:pt x="133" y="115"/>
                </a:lnTo>
                <a:lnTo>
                  <a:pt x="136" y="113"/>
                </a:lnTo>
                <a:lnTo>
                  <a:pt x="137" y="111"/>
                </a:lnTo>
                <a:lnTo>
                  <a:pt x="138" y="109"/>
                </a:lnTo>
                <a:lnTo>
                  <a:pt x="138" y="106"/>
                </a:lnTo>
                <a:lnTo>
                  <a:pt x="138" y="104"/>
                </a:lnTo>
                <a:lnTo>
                  <a:pt x="137" y="102"/>
                </a:lnTo>
                <a:lnTo>
                  <a:pt x="136" y="98"/>
                </a:lnTo>
                <a:lnTo>
                  <a:pt x="134" y="96"/>
                </a:lnTo>
                <a:lnTo>
                  <a:pt x="133" y="93"/>
                </a:lnTo>
                <a:lnTo>
                  <a:pt x="133" y="92"/>
                </a:lnTo>
                <a:lnTo>
                  <a:pt x="132" y="91"/>
                </a:lnTo>
                <a:lnTo>
                  <a:pt x="123" y="108"/>
                </a:lnTo>
                <a:lnTo>
                  <a:pt x="114" y="124"/>
                </a:lnTo>
                <a:lnTo>
                  <a:pt x="109" y="144"/>
                </a:lnTo>
                <a:lnTo>
                  <a:pt x="107" y="164"/>
                </a:lnTo>
                <a:lnTo>
                  <a:pt x="108" y="169"/>
                </a:lnTo>
                <a:lnTo>
                  <a:pt x="108" y="174"/>
                </a:lnTo>
                <a:lnTo>
                  <a:pt x="104" y="169"/>
                </a:lnTo>
                <a:lnTo>
                  <a:pt x="96" y="149"/>
                </a:lnTo>
                <a:lnTo>
                  <a:pt x="93" y="129"/>
                </a:lnTo>
                <a:lnTo>
                  <a:pt x="91" y="109"/>
                </a:lnTo>
                <a:lnTo>
                  <a:pt x="89" y="82"/>
                </a:lnTo>
                <a:lnTo>
                  <a:pt x="85" y="66"/>
                </a:lnTo>
                <a:lnTo>
                  <a:pt x="80" y="52"/>
                </a:lnTo>
                <a:lnTo>
                  <a:pt x="73" y="40"/>
                </a:lnTo>
                <a:lnTo>
                  <a:pt x="65" y="28"/>
                </a:lnTo>
                <a:lnTo>
                  <a:pt x="52" y="8"/>
                </a:lnTo>
                <a:close/>
                <a:moveTo>
                  <a:pt x="53" y="0"/>
                </a:moveTo>
                <a:lnTo>
                  <a:pt x="54" y="4"/>
                </a:lnTo>
                <a:lnTo>
                  <a:pt x="55" y="7"/>
                </a:lnTo>
                <a:lnTo>
                  <a:pt x="57" y="10"/>
                </a:lnTo>
                <a:lnTo>
                  <a:pt x="58" y="13"/>
                </a:lnTo>
                <a:lnTo>
                  <a:pt x="67" y="26"/>
                </a:lnTo>
                <a:lnTo>
                  <a:pt x="75" y="39"/>
                </a:lnTo>
                <a:lnTo>
                  <a:pt x="83" y="51"/>
                </a:lnTo>
                <a:lnTo>
                  <a:pt x="88" y="65"/>
                </a:lnTo>
                <a:lnTo>
                  <a:pt x="91" y="80"/>
                </a:lnTo>
                <a:lnTo>
                  <a:pt x="94" y="109"/>
                </a:lnTo>
                <a:lnTo>
                  <a:pt x="95" y="127"/>
                </a:lnTo>
                <a:lnTo>
                  <a:pt x="98" y="145"/>
                </a:lnTo>
                <a:lnTo>
                  <a:pt x="104" y="163"/>
                </a:lnTo>
                <a:lnTo>
                  <a:pt x="105" y="143"/>
                </a:lnTo>
                <a:lnTo>
                  <a:pt x="111" y="126"/>
                </a:lnTo>
                <a:lnTo>
                  <a:pt x="118" y="109"/>
                </a:lnTo>
                <a:lnTo>
                  <a:pt x="127" y="95"/>
                </a:lnTo>
                <a:lnTo>
                  <a:pt x="137" y="83"/>
                </a:lnTo>
                <a:lnTo>
                  <a:pt x="138" y="80"/>
                </a:lnTo>
                <a:lnTo>
                  <a:pt x="142" y="97"/>
                </a:lnTo>
                <a:lnTo>
                  <a:pt x="145" y="110"/>
                </a:lnTo>
                <a:lnTo>
                  <a:pt x="146" y="122"/>
                </a:lnTo>
                <a:lnTo>
                  <a:pt x="146" y="127"/>
                </a:lnTo>
                <a:lnTo>
                  <a:pt x="146" y="131"/>
                </a:lnTo>
                <a:lnTo>
                  <a:pt x="144" y="144"/>
                </a:lnTo>
                <a:lnTo>
                  <a:pt x="140" y="155"/>
                </a:lnTo>
                <a:lnTo>
                  <a:pt x="143" y="150"/>
                </a:lnTo>
                <a:lnTo>
                  <a:pt x="148" y="147"/>
                </a:lnTo>
                <a:lnTo>
                  <a:pt x="155" y="146"/>
                </a:lnTo>
                <a:lnTo>
                  <a:pt x="160" y="144"/>
                </a:lnTo>
                <a:lnTo>
                  <a:pt x="159" y="148"/>
                </a:lnTo>
                <a:lnTo>
                  <a:pt x="157" y="153"/>
                </a:lnTo>
                <a:lnTo>
                  <a:pt x="155" y="158"/>
                </a:lnTo>
                <a:lnTo>
                  <a:pt x="153" y="180"/>
                </a:lnTo>
                <a:lnTo>
                  <a:pt x="155" y="192"/>
                </a:lnTo>
                <a:lnTo>
                  <a:pt x="159" y="204"/>
                </a:lnTo>
                <a:lnTo>
                  <a:pt x="167" y="215"/>
                </a:lnTo>
                <a:lnTo>
                  <a:pt x="168" y="210"/>
                </a:lnTo>
                <a:lnTo>
                  <a:pt x="168" y="205"/>
                </a:lnTo>
                <a:lnTo>
                  <a:pt x="167" y="196"/>
                </a:lnTo>
                <a:lnTo>
                  <a:pt x="167" y="188"/>
                </a:lnTo>
                <a:lnTo>
                  <a:pt x="169" y="174"/>
                </a:lnTo>
                <a:lnTo>
                  <a:pt x="178" y="163"/>
                </a:lnTo>
                <a:lnTo>
                  <a:pt x="178" y="166"/>
                </a:lnTo>
                <a:lnTo>
                  <a:pt x="178" y="170"/>
                </a:lnTo>
                <a:lnTo>
                  <a:pt x="180" y="173"/>
                </a:lnTo>
                <a:lnTo>
                  <a:pt x="181" y="176"/>
                </a:lnTo>
                <a:lnTo>
                  <a:pt x="182" y="179"/>
                </a:lnTo>
                <a:lnTo>
                  <a:pt x="189" y="202"/>
                </a:lnTo>
                <a:lnTo>
                  <a:pt x="195" y="218"/>
                </a:lnTo>
                <a:lnTo>
                  <a:pt x="202" y="235"/>
                </a:lnTo>
                <a:lnTo>
                  <a:pt x="205" y="239"/>
                </a:lnTo>
                <a:lnTo>
                  <a:pt x="210" y="243"/>
                </a:lnTo>
                <a:lnTo>
                  <a:pt x="213" y="250"/>
                </a:lnTo>
                <a:lnTo>
                  <a:pt x="215" y="256"/>
                </a:lnTo>
                <a:lnTo>
                  <a:pt x="213" y="259"/>
                </a:lnTo>
                <a:lnTo>
                  <a:pt x="213" y="257"/>
                </a:lnTo>
                <a:lnTo>
                  <a:pt x="212" y="254"/>
                </a:lnTo>
                <a:lnTo>
                  <a:pt x="210" y="253"/>
                </a:lnTo>
                <a:lnTo>
                  <a:pt x="207" y="253"/>
                </a:lnTo>
                <a:lnTo>
                  <a:pt x="204" y="253"/>
                </a:lnTo>
                <a:lnTo>
                  <a:pt x="201" y="253"/>
                </a:lnTo>
                <a:lnTo>
                  <a:pt x="199" y="253"/>
                </a:lnTo>
                <a:lnTo>
                  <a:pt x="180" y="258"/>
                </a:lnTo>
                <a:lnTo>
                  <a:pt x="170" y="261"/>
                </a:lnTo>
                <a:lnTo>
                  <a:pt x="161" y="266"/>
                </a:lnTo>
                <a:lnTo>
                  <a:pt x="158" y="269"/>
                </a:lnTo>
                <a:lnTo>
                  <a:pt x="155" y="272"/>
                </a:lnTo>
                <a:lnTo>
                  <a:pt x="153" y="277"/>
                </a:lnTo>
                <a:lnTo>
                  <a:pt x="151" y="281"/>
                </a:lnTo>
                <a:lnTo>
                  <a:pt x="153" y="269"/>
                </a:lnTo>
                <a:lnTo>
                  <a:pt x="159" y="258"/>
                </a:lnTo>
                <a:lnTo>
                  <a:pt x="169" y="248"/>
                </a:lnTo>
                <a:lnTo>
                  <a:pt x="180" y="243"/>
                </a:lnTo>
                <a:lnTo>
                  <a:pt x="165" y="233"/>
                </a:lnTo>
                <a:lnTo>
                  <a:pt x="146" y="222"/>
                </a:lnTo>
                <a:lnTo>
                  <a:pt x="127" y="213"/>
                </a:lnTo>
                <a:lnTo>
                  <a:pt x="107" y="207"/>
                </a:lnTo>
                <a:lnTo>
                  <a:pt x="94" y="204"/>
                </a:lnTo>
                <a:lnTo>
                  <a:pt x="81" y="199"/>
                </a:lnTo>
                <a:lnTo>
                  <a:pt x="73" y="197"/>
                </a:lnTo>
                <a:lnTo>
                  <a:pt x="66" y="195"/>
                </a:lnTo>
                <a:lnTo>
                  <a:pt x="42" y="187"/>
                </a:lnTo>
                <a:lnTo>
                  <a:pt x="24" y="179"/>
                </a:lnTo>
                <a:lnTo>
                  <a:pt x="31" y="174"/>
                </a:lnTo>
                <a:lnTo>
                  <a:pt x="38" y="169"/>
                </a:lnTo>
                <a:lnTo>
                  <a:pt x="46" y="165"/>
                </a:lnTo>
                <a:lnTo>
                  <a:pt x="58" y="166"/>
                </a:lnTo>
                <a:lnTo>
                  <a:pt x="70" y="171"/>
                </a:lnTo>
                <a:lnTo>
                  <a:pt x="80" y="176"/>
                </a:lnTo>
                <a:lnTo>
                  <a:pt x="71" y="159"/>
                </a:lnTo>
                <a:lnTo>
                  <a:pt x="60" y="144"/>
                </a:lnTo>
                <a:lnTo>
                  <a:pt x="48" y="130"/>
                </a:lnTo>
                <a:lnTo>
                  <a:pt x="37" y="115"/>
                </a:lnTo>
                <a:lnTo>
                  <a:pt x="27" y="101"/>
                </a:lnTo>
                <a:lnTo>
                  <a:pt x="18" y="84"/>
                </a:lnTo>
                <a:lnTo>
                  <a:pt x="16" y="75"/>
                </a:lnTo>
                <a:lnTo>
                  <a:pt x="13" y="66"/>
                </a:lnTo>
                <a:lnTo>
                  <a:pt x="9" y="58"/>
                </a:lnTo>
                <a:lnTo>
                  <a:pt x="6" y="53"/>
                </a:lnTo>
                <a:lnTo>
                  <a:pt x="4" y="50"/>
                </a:lnTo>
                <a:lnTo>
                  <a:pt x="2" y="48"/>
                </a:lnTo>
                <a:lnTo>
                  <a:pt x="0" y="43"/>
                </a:lnTo>
                <a:lnTo>
                  <a:pt x="13" y="50"/>
                </a:lnTo>
                <a:lnTo>
                  <a:pt x="26" y="58"/>
                </a:lnTo>
                <a:lnTo>
                  <a:pt x="33" y="63"/>
                </a:lnTo>
                <a:lnTo>
                  <a:pt x="41" y="70"/>
                </a:lnTo>
                <a:lnTo>
                  <a:pt x="46" y="78"/>
                </a:lnTo>
                <a:lnTo>
                  <a:pt x="43" y="61"/>
                </a:lnTo>
                <a:lnTo>
                  <a:pt x="41" y="42"/>
                </a:lnTo>
                <a:lnTo>
                  <a:pt x="41" y="28"/>
                </a:lnTo>
                <a:lnTo>
                  <a:pt x="44" y="15"/>
                </a:lnTo>
                <a:lnTo>
                  <a:pt x="51" y="4"/>
                </a:lnTo>
                <a:lnTo>
                  <a:pt x="53" y="0"/>
                </a:lnTo>
                <a:close/>
              </a:path>
            </a:pathLst>
          </a:custGeom>
          <a:grpFill/>
          <a:ln w="0">
            <a:noFill/>
            <a:prstDash val="solid"/>
            <a:round/>
            <a:headEnd/>
            <a:tailEnd/>
          </a:ln>
        </xdr:spPr>
      </xdr:sp>
      <xdr:sp macro="" textlink="">
        <xdr:nvSpPr>
          <xdr:cNvPr id="243" name="Freeform 121">
            <a:extLst>
              <a:ext uri="{FF2B5EF4-FFF2-40B4-BE49-F238E27FC236}">
                <a16:creationId xmlns:a16="http://schemas.microsoft.com/office/drawing/2014/main" id="{00000000-0008-0000-0000-0000F3000000}"/>
              </a:ext>
            </a:extLst>
          </xdr:cNvPr>
          <xdr:cNvSpPr>
            <a:spLocks noEditPoints="1"/>
          </xdr:cNvSpPr>
        </xdr:nvSpPr>
        <xdr:spPr bwMode="auto">
          <a:xfrm>
            <a:off x="698" y="465"/>
            <a:ext cx="24" cy="54"/>
          </a:xfrm>
          <a:custGeom>
            <a:avLst/>
            <a:gdLst>
              <a:gd name="T0" fmla="*/ 98 w 167"/>
              <a:gd name="T1" fmla="*/ 98 h 427"/>
              <a:gd name="T2" fmla="*/ 92 w 167"/>
              <a:gd name="T3" fmla="*/ 83 h 427"/>
              <a:gd name="T4" fmla="*/ 71 w 167"/>
              <a:gd name="T5" fmla="*/ 63 h 427"/>
              <a:gd name="T6" fmla="*/ 62 w 167"/>
              <a:gd name="T7" fmla="*/ 116 h 427"/>
              <a:gd name="T8" fmla="*/ 63 w 167"/>
              <a:gd name="T9" fmla="*/ 170 h 427"/>
              <a:gd name="T10" fmla="*/ 47 w 167"/>
              <a:gd name="T11" fmla="*/ 138 h 427"/>
              <a:gd name="T12" fmla="*/ 31 w 167"/>
              <a:gd name="T13" fmla="*/ 166 h 427"/>
              <a:gd name="T14" fmla="*/ 35 w 167"/>
              <a:gd name="T15" fmla="*/ 225 h 427"/>
              <a:gd name="T16" fmla="*/ 20 w 167"/>
              <a:gd name="T17" fmla="*/ 179 h 427"/>
              <a:gd name="T18" fmla="*/ 28 w 167"/>
              <a:gd name="T19" fmla="*/ 275 h 427"/>
              <a:gd name="T20" fmla="*/ 20 w 167"/>
              <a:gd name="T21" fmla="*/ 301 h 427"/>
              <a:gd name="T22" fmla="*/ 14 w 167"/>
              <a:gd name="T23" fmla="*/ 373 h 427"/>
              <a:gd name="T24" fmla="*/ 14 w 167"/>
              <a:gd name="T25" fmla="*/ 382 h 427"/>
              <a:gd name="T26" fmla="*/ 36 w 167"/>
              <a:gd name="T27" fmla="*/ 323 h 427"/>
              <a:gd name="T28" fmla="*/ 96 w 167"/>
              <a:gd name="T29" fmla="*/ 296 h 427"/>
              <a:gd name="T30" fmla="*/ 65 w 167"/>
              <a:gd name="T31" fmla="*/ 288 h 427"/>
              <a:gd name="T32" fmla="*/ 53 w 167"/>
              <a:gd name="T33" fmla="*/ 286 h 427"/>
              <a:gd name="T34" fmla="*/ 52 w 167"/>
              <a:gd name="T35" fmla="*/ 277 h 427"/>
              <a:gd name="T36" fmla="*/ 60 w 167"/>
              <a:gd name="T37" fmla="*/ 256 h 427"/>
              <a:gd name="T38" fmla="*/ 123 w 167"/>
              <a:gd name="T39" fmla="*/ 226 h 427"/>
              <a:gd name="T40" fmla="*/ 125 w 167"/>
              <a:gd name="T41" fmla="*/ 205 h 427"/>
              <a:gd name="T42" fmla="*/ 87 w 167"/>
              <a:gd name="T43" fmla="*/ 219 h 427"/>
              <a:gd name="T44" fmla="*/ 68 w 167"/>
              <a:gd name="T45" fmla="*/ 232 h 427"/>
              <a:gd name="T46" fmla="*/ 73 w 167"/>
              <a:gd name="T47" fmla="*/ 210 h 427"/>
              <a:gd name="T48" fmla="*/ 130 w 167"/>
              <a:gd name="T49" fmla="*/ 138 h 427"/>
              <a:gd name="T50" fmla="*/ 110 w 167"/>
              <a:gd name="T51" fmla="*/ 130 h 427"/>
              <a:gd name="T52" fmla="*/ 128 w 167"/>
              <a:gd name="T53" fmla="*/ 78 h 427"/>
              <a:gd name="T54" fmla="*/ 151 w 167"/>
              <a:gd name="T55" fmla="*/ 0 h 427"/>
              <a:gd name="T56" fmla="*/ 148 w 167"/>
              <a:gd name="T57" fmla="*/ 27 h 427"/>
              <a:gd name="T58" fmla="*/ 135 w 167"/>
              <a:gd name="T59" fmla="*/ 82 h 427"/>
              <a:gd name="T60" fmla="*/ 115 w 167"/>
              <a:gd name="T61" fmla="*/ 117 h 427"/>
              <a:gd name="T62" fmla="*/ 143 w 167"/>
              <a:gd name="T63" fmla="*/ 110 h 427"/>
              <a:gd name="T64" fmla="*/ 149 w 167"/>
              <a:gd name="T65" fmla="*/ 117 h 427"/>
              <a:gd name="T66" fmla="*/ 120 w 167"/>
              <a:gd name="T67" fmla="*/ 168 h 427"/>
              <a:gd name="T68" fmla="*/ 74 w 167"/>
              <a:gd name="T69" fmla="*/ 219 h 427"/>
              <a:gd name="T70" fmla="*/ 87 w 167"/>
              <a:gd name="T71" fmla="*/ 217 h 427"/>
              <a:gd name="T72" fmla="*/ 124 w 167"/>
              <a:gd name="T73" fmla="*/ 203 h 427"/>
              <a:gd name="T74" fmla="*/ 145 w 167"/>
              <a:gd name="T75" fmla="*/ 195 h 427"/>
              <a:gd name="T76" fmla="*/ 148 w 167"/>
              <a:gd name="T77" fmla="*/ 208 h 427"/>
              <a:gd name="T78" fmla="*/ 119 w 167"/>
              <a:gd name="T79" fmla="*/ 239 h 427"/>
              <a:gd name="T80" fmla="*/ 66 w 167"/>
              <a:gd name="T81" fmla="*/ 255 h 427"/>
              <a:gd name="T82" fmla="*/ 55 w 167"/>
              <a:gd name="T83" fmla="*/ 274 h 427"/>
              <a:gd name="T84" fmla="*/ 60 w 167"/>
              <a:gd name="T85" fmla="*/ 284 h 427"/>
              <a:gd name="T86" fmla="*/ 105 w 167"/>
              <a:gd name="T87" fmla="*/ 274 h 427"/>
              <a:gd name="T88" fmla="*/ 72 w 167"/>
              <a:gd name="T89" fmla="*/ 316 h 427"/>
              <a:gd name="T90" fmla="*/ 34 w 167"/>
              <a:gd name="T91" fmla="*/ 344 h 427"/>
              <a:gd name="T92" fmla="*/ 1 w 167"/>
              <a:gd name="T93" fmla="*/ 427 h 427"/>
              <a:gd name="T94" fmla="*/ 15 w 167"/>
              <a:gd name="T95" fmla="*/ 345 h 427"/>
              <a:gd name="T96" fmla="*/ 13 w 167"/>
              <a:gd name="T97" fmla="*/ 301 h 427"/>
              <a:gd name="T98" fmla="*/ 5 w 167"/>
              <a:gd name="T99" fmla="*/ 284 h 427"/>
              <a:gd name="T100" fmla="*/ 21 w 167"/>
              <a:gd name="T101" fmla="*/ 284 h 427"/>
              <a:gd name="T102" fmla="*/ 16 w 167"/>
              <a:gd name="T103" fmla="*/ 253 h 427"/>
              <a:gd name="T104" fmla="*/ 15 w 167"/>
              <a:gd name="T105" fmla="*/ 177 h 427"/>
              <a:gd name="T106" fmla="*/ 22 w 167"/>
              <a:gd name="T107" fmla="*/ 176 h 427"/>
              <a:gd name="T108" fmla="*/ 35 w 167"/>
              <a:gd name="T109" fmla="*/ 202 h 427"/>
              <a:gd name="T110" fmla="*/ 33 w 167"/>
              <a:gd name="T111" fmla="*/ 122 h 427"/>
              <a:gd name="T112" fmla="*/ 38 w 167"/>
              <a:gd name="T113" fmla="*/ 114 h 427"/>
              <a:gd name="T114" fmla="*/ 56 w 167"/>
              <a:gd name="T115" fmla="*/ 143 h 427"/>
              <a:gd name="T116" fmla="*/ 64 w 167"/>
              <a:gd name="T117" fmla="*/ 88 h 427"/>
              <a:gd name="T118" fmla="*/ 66 w 167"/>
              <a:gd name="T119" fmla="*/ 26 h 427"/>
              <a:gd name="T120" fmla="*/ 93 w 167"/>
              <a:gd name="T121" fmla="*/ 68 h 427"/>
              <a:gd name="T122" fmla="*/ 141 w 167"/>
              <a:gd name="T123" fmla="*/ 16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7" h="427">
                <a:moveTo>
                  <a:pt x="133" y="31"/>
                </a:moveTo>
                <a:lnTo>
                  <a:pt x="126" y="37"/>
                </a:lnTo>
                <a:lnTo>
                  <a:pt x="116" y="48"/>
                </a:lnTo>
                <a:lnTo>
                  <a:pt x="109" y="60"/>
                </a:lnTo>
                <a:lnTo>
                  <a:pt x="101" y="79"/>
                </a:lnTo>
                <a:lnTo>
                  <a:pt x="98" y="98"/>
                </a:lnTo>
                <a:lnTo>
                  <a:pt x="97" y="118"/>
                </a:lnTo>
                <a:lnTo>
                  <a:pt x="92" y="113"/>
                </a:lnTo>
                <a:lnTo>
                  <a:pt x="91" y="106"/>
                </a:lnTo>
                <a:lnTo>
                  <a:pt x="91" y="98"/>
                </a:lnTo>
                <a:lnTo>
                  <a:pt x="92" y="90"/>
                </a:lnTo>
                <a:lnTo>
                  <a:pt x="92" y="83"/>
                </a:lnTo>
                <a:lnTo>
                  <a:pt x="90" y="69"/>
                </a:lnTo>
                <a:lnTo>
                  <a:pt x="83" y="56"/>
                </a:lnTo>
                <a:lnTo>
                  <a:pt x="76" y="44"/>
                </a:lnTo>
                <a:lnTo>
                  <a:pt x="72" y="37"/>
                </a:lnTo>
                <a:lnTo>
                  <a:pt x="72" y="43"/>
                </a:lnTo>
                <a:lnTo>
                  <a:pt x="71" y="63"/>
                </a:lnTo>
                <a:lnTo>
                  <a:pt x="67" y="82"/>
                </a:lnTo>
                <a:lnTo>
                  <a:pt x="66" y="88"/>
                </a:lnTo>
                <a:lnTo>
                  <a:pt x="65" y="94"/>
                </a:lnTo>
                <a:lnTo>
                  <a:pt x="65" y="98"/>
                </a:lnTo>
                <a:lnTo>
                  <a:pt x="63" y="110"/>
                </a:lnTo>
                <a:lnTo>
                  <a:pt x="62" y="116"/>
                </a:lnTo>
                <a:lnTo>
                  <a:pt x="62" y="125"/>
                </a:lnTo>
                <a:lnTo>
                  <a:pt x="62" y="136"/>
                </a:lnTo>
                <a:lnTo>
                  <a:pt x="62" y="149"/>
                </a:lnTo>
                <a:lnTo>
                  <a:pt x="62" y="159"/>
                </a:lnTo>
                <a:lnTo>
                  <a:pt x="62" y="167"/>
                </a:lnTo>
                <a:lnTo>
                  <a:pt x="63" y="170"/>
                </a:lnTo>
                <a:lnTo>
                  <a:pt x="56" y="168"/>
                </a:lnTo>
                <a:lnTo>
                  <a:pt x="53" y="164"/>
                </a:lnTo>
                <a:lnTo>
                  <a:pt x="51" y="157"/>
                </a:lnTo>
                <a:lnTo>
                  <a:pt x="51" y="150"/>
                </a:lnTo>
                <a:lnTo>
                  <a:pt x="50" y="144"/>
                </a:lnTo>
                <a:lnTo>
                  <a:pt x="47" y="138"/>
                </a:lnTo>
                <a:lnTo>
                  <a:pt x="42" y="130"/>
                </a:lnTo>
                <a:lnTo>
                  <a:pt x="38" y="123"/>
                </a:lnTo>
                <a:lnTo>
                  <a:pt x="37" y="116"/>
                </a:lnTo>
                <a:lnTo>
                  <a:pt x="33" y="140"/>
                </a:lnTo>
                <a:lnTo>
                  <a:pt x="31" y="166"/>
                </a:lnTo>
                <a:lnTo>
                  <a:pt x="31" y="166"/>
                </a:lnTo>
                <a:lnTo>
                  <a:pt x="34" y="179"/>
                </a:lnTo>
                <a:lnTo>
                  <a:pt x="39" y="193"/>
                </a:lnTo>
                <a:lnTo>
                  <a:pt x="42" y="206"/>
                </a:lnTo>
                <a:lnTo>
                  <a:pt x="44" y="220"/>
                </a:lnTo>
                <a:lnTo>
                  <a:pt x="40" y="234"/>
                </a:lnTo>
                <a:lnTo>
                  <a:pt x="35" y="225"/>
                </a:lnTo>
                <a:lnTo>
                  <a:pt x="33" y="214"/>
                </a:lnTo>
                <a:lnTo>
                  <a:pt x="30" y="203"/>
                </a:lnTo>
                <a:lnTo>
                  <a:pt x="28" y="199"/>
                </a:lnTo>
                <a:lnTo>
                  <a:pt x="24" y="191"/>
                </a:lnTo>
                <a:lnTo>
                  <a:pt x="21" y="184"/>
                </a:lnTo>
                <a:lnTo>
                  <a:pt x="20" y="179"/>
                </a:lnTo>
                <a:lnTo>
                  <a:pt x="15" y="202"/>
                </a:lnTo>
                <a:lnTo>
                  <a:pt x="14" y="226"/>
                </a:lnTo>
                <a:lnTo>
                  <a:pt x="15" y="238"/>
                </a:lnTo>
                <a:lnTo>
                  <a:pt x="19" y="252"/>
                </a:lnTo>
                <a:lnTo>
                  <a:pt x="23" y="264"/>
                </a:lnTo>
                <a:lnTo>
                  <a:pt x="28" y="275"/>
                </a:lnTo>
                <a:lnTo>
                  <a:pt x="36" y="287"/>
                </a:lnTo>
                <a:lnTo>
                  <a:pt x="40" y="297"/>
                </a:lnTo>
                <a:lnTo>
                  <a:pt x="30" y="298"/>
                </a:lnTo>
                <a:lnTo>
                  <a:pt x="21" y="296"/>
                </a:lnTo>
                <a:lnTo>
                  <a:pt x="12" y="292"/>
                </a:lnTo>
                <a:lnTo>
                  <a:pt x="20" y="301"/>
                </a:lnTo>
                <a:lnTo>
                  <a:pt x="24" y="312"/>
                </a:lnTo>
                <a:lnTo>
                  <a:pt x="25" y="324"/>
                </a:lnTo>
                <a:lnTo>
                  <a:pt x="24" y="336"/>
                </a:lnTo>
                <a:lnTo>
                  <a:pt x="21" y="349"/>
                </a:lnTo>
                <a:lnTo>
                  <a:pt x="17" y="361"/>
                </a:lnTo>
                <a:lnTo>
                  <a:pt x="14" y="373"/>
                </a:lnTo>
                <a:lnTo>
                  <a:pt x="10" y="386"/>
                </a:lnTo>
                <a:lnTo>
                  <a:pt x="5" y="402"/>
                </a:lnTo>
                <a:lnTo>
                  <a:pt x="2" y="418"/>
                </a:lnTo>
                <a:lnTo>
                  <a:pt x="3" y="419"/>
                </a:lnTo>
                <a:lnTo>
                  <a:pt x="9" y="401"/>
                </a:lnTo>
                <a:lnTo>
                  <a:pt x="14" y="382"/>
                </a:lnTo>
                <a:lnTo>
                  <a:pt x="20" y="368"/>
                </a:lnTo>
                <a:lnTo>
                  <a:pt x="26" y="354"/>
                </a:lnTo>
                <a:lnTo>
                  <a:pt x="31" y="340"/>
                </a:lnTo>
                <a:lnTo>
                  <a:pt x="33" y="333"/>
                </a:lnTo>
                <a:lnTo>
                  <a:pt x="34" y="328"/>
                </a:lnTo>
                <a:lnTo>
                  <a:pt x="36" y="323"/>
                </a:lnTo>
                <a:lnTo>
                  <a:pt x="41" y="318"/>
                </a:lnTo>
                <a:lnTo>
                  <a:pt x="52" y="313"/>
                </a:lnTo>
                <a:lnTo>
                  <a:pt x="63" y="309"/>
                </a:lnTo>
                <a:lnTo>
                  <a:pt x="76" y="306"/>
                </a:lnTo>
                <a:lnTo>
                  <a:pt x="86" y="303"/>
                </a:lnTo>
                <a:lnTo>
                  <a:pt x="96" y="296"/>
                </a:lnTo>
                <a:lnTo>
                  <a:pt x="104" y="287"/>
                </a:lnTo>
                <a:lnTo>
                  <a:pt x="110" y="278"/>
                </a:lnTo>
                <a:lnTo>
                  <a:pt x="95" y="279"/>
                </a:lnTo>
                <a:lnTo>
                  <a:pt x="79" y="283"/>
                </a:lnTo>
                <a:lnTo>
                  <a:pt x="68" y="287"/>
                </a:lnTo>
                <a:lnTo>
                  <a:pt x="65" y="288"/>
                </a:lnTo>
                <a:lnTo>
                  <a:pt x="63" y="288"/>
                </a:lnTo>
                <a:lnTo>
                  <a:pt x="60" y="288"/>
                </a:lnTo>
                <a:lnTo>
                  <a:pt x="58" y="288"/>
                </a:lnTo>
                <a:lnTo>
                  <a:pt x="57" y="288"/>
                </a:lnTo>
                <a:lnTo>
                  <a:pt x="54" y="287"/>
                </a:lnTo>
                <a:lnTo>
                  <a:pt x="53" y="286"/>
                </a:lnTo>
                <a:lnTo>
                  <a:pt x="52" y="286"/>
                </a:lnTo>
                <a:lnTo>
                  <a:pt x="51" y="286"/>
                </a:lnTo>
                <a:lnTo>
                  <a:pt x="50" y="283"/>
                </a:lnTo>
                <a:lnTo>
                  <a:pt x="51" y="282"/>
                </a:lnTo>
                <a:lnTo>
                  <a:pt x="51" y="280"/>
                </a:lnTo>
                <a:lnTo>
                  <a:pt x="52" y="277"/>
                </a:lnTo>
                <a:lnTo>
                  <a:pt x="52" y="274"/>
                </a:lnTo>
                <a:lnTo>
                  <a:pt x="53" y="271"/>
                </a:lnTo>
                <a:lnTo>
                  <a:pt x="53" y="267"/>
                </a:lnTo>
                <a:lnTo>
                  <a:pt x="55" y="264"/>
                </a:lnTo>
                <a:lnTo>
                  <a:pt x="57" y="260"/>
                </a:lnTo>
                <a:lnTo>
                  <a:pt x="60" y="256"/>
                </a:lnTo>
                <a:lnTo>
                  <a:pt x="64" y="253"/>
                </a:lnTo>
                <a:lnTo>
                  <a:pt x="74" y="247"/>
                </a:lnTo>
                <a:lnTo>
                  <a:pt x="86" y="243"/>
                </a:lnTo>
                <a:lnTo>
                  <a:pt x="99" y="237"/>
                </a:lnTo>
                <a:lnTo>
                  <a:pt x="112" y="232"/>
                </a:lnTo>
                <a:lnTo>
                  <a:pt x="123" y="226"/>
                </a:lnTo>
                <a:lnTo>
                  <a:pt x="133" y="217"/>
                </a:lnTo>
                <a:lnTo>
                  <a:pt x="137" y="205"/>
                </a:lnTo>
                <a:lnTo>
                  <a:pt x="134" y="204"/>
                </a:lnTo>
                <a:lnTo>
                  <a:pt x="130" y="204"/>
                </a:lnTo>
                <a:lnTo>
                  <a:pt x="128" y="205"/>
                </a:lnTo>
                <a:lnTo>
                  <a:pt x="125" y="205"/>
                </a:lnTo>
                <a:lnTo>
                  <a:pt x="114" y="209"/>
                </a:lnTo>
                <a:lnTo>
                  <a:pt x="104" y="214"/>
                </a:lnTo>
                <a:lnTo>
                  <a:pt x="98" y="217"/>
                </a:lnTo>
                <a:lnTo>
                  <a:pt x="95" y="218"/>
                </a:lnTo>
                <a:lnTo>
                  <a:pt x="92" y="219"/>
                </a:lnTo>
                <a:lnTo>
                  <a:pt x="87" y="219"/>
                </a:lnTo>
                <a:lnTo>
                  <a:pt x="84" y="221"/>
                </a:lnTo>
                <a:lnTo>
                  <a:pt x="81" y="223"/>
                </a:lnTo>
                <a:lnTo>
                  <a:pt x="77" y="228"/>
                </a:lnTo>
                <a:lnTo>
                  <a:pt x="73" y="231"/>
                </a:lnTo>
                <a:lnTo>
                  <a:pt x="70" y="235"/>
                </a:lnTo>
                <a:lnTo>
                  <a:pt x="68" y="232"/>
                </a:lnTo>
                <a:lnTo>
                  <a:pt x="69" y="231"/>
                </a:lnTo>
                <a:lnTo>
                  <a:pt x="69" y="228"/>
                </a:lnTo>
                <a:lnTo>
                  <a:pt x="70" y="225"/>
                </a:lnTo>
                <a:lnTo>
                  <a:pt x="71" y="221"/>
                </a:lnTo>
                <a:lnTo>
                  <a:pt x="72" y="218"/>
                </a:lnTo>
                <a:lnTo>
                  <a:pt x="73" y="210"/>
                </a:lnTo>
                <a:lnTo>
                  <a:pt x="81" y="196"/>
                </a:lnTo>
                <a:lnTo>
                  <a:pt x="90" y="185"/>
                </a:lnTo>
                <a:lnTo>
                  <a:pt x="100" y="174"/>
                </a:lnTo>
                <a:lnTo>
                  <a:pt x="112" y="164"/>
                </a:lnTo>
                <a:lnTo>
                  <a:pt x="123" y="151"/>
                </a:lnTo>
                <a:lnTo>
                  <a:pt x="130" y="138"/>
                </a:lnTo>
                <a:lnTo>
                  <a:pt x="131" y="133"/>
                </a:lnTo>
                <a:lnTo>
                  <a:pt x="133" y="127"/>
                </a:lnTo>
                <a:lnTo>
                  <a:pt x="134" y="122"/>
                </a:lnTo>
                <a:lnTo>
                  <a:pt x="136" y="118"/>
                </a:lnTo>
                <a:lnTo>
                  <a:pt x="123" y="124"/>
                </a:lnTo>
                <a:lnTo>
                  <a:pt x="110" y="130"/>
                </a:lnTo>
                <a:lnTo>
                  <a:pt x="107" y="130"/>
                </a:lnTo>
                <a:lnTo>
                  <a:pt x="108" y="127"/>
                </a:lnTo>
                <a:lnTo>
                  <a:pt x="113" y="114"/>
                </a:lnTo>
                <a:lnTo>
                  <a:pt x="116" y="101"/>
                </a:lnTo>
                <a:lnTo>
                  <a:pt x="122" y="90"/>
                </a:lnTo>
                <a:lnTo>
                  <a:pt x="128" y="78"/>
                </a:lnTo>
                <a:lnTo>
                  <a:pt x="133" y="66"/>
                </a:lnTo>
                <a:lnTo>
                  <a:pt x="133" y="57"/>
                </a:lnTo>
                <a:lnTo>
                  <a:pt x="131" y="48"/>
                </a:lnTo>
                <a:lnTo>
                  <a:pt x="130" y="39"/>
                </a:lnTo>
                <a:lnTo>
                  <a:pt x="133" y="31"/>
                </a:lnTo>
                <a:close/>
                <a:moveTo>
                  <a:pt x="151" y="0"/>
                </a:moveTo>
                <a:lnTo>
                  <a:pt x="151" y="3"/>
                </a:lnTo>
                <a:lnTo>
                  <a:pt x="151" y="8"/>
                </a:lnTo>
                <a:lnTo>
                  <a:pt x="151" y="11"/>
                </a:lnTo>
                <a:lnTo>
                  <a:pt x="149" y="16"/>
                </a:lnTo>
                <a:lnTo>
                  <a:pt x="148" y="21"/>
                </a:lnTo>
                <a:lnTo>
                  <a:pt x="148" y="27"/>
                </a:lnTo>
                <a:lnTo>
                  <a:pt x="147" y="33"/>
                </a:lnTo>
                <a:lnTo>
                  <a:pt x="145" y="37"/>
                </a:lnTo>
                <a:lnTo>
                  <a:pt x="145" y="43"/>
                </a:lnTo>
                <a:lnTo>
                  <a:pt x="144" y="61"/>
                </a:lnTo>
                <a:lnTo>
                  <a:pt x="139" y="77"/>
                </a:lnTo>
                <a:lnTo>
                  <a:pt x="135" y="82"/>
                </a:lnTo>
                <a:lnTo>
                  <a:pt x="130" y="87"/>
                </a:lnTo>
                <a:lnTo>
                  <a:pt x="127" y="91"/>
                </a:lnTo>
                <a:lnTo>
                  <a:pt x="125" y="96"/>
                </a:lnTo>
                <a:lnTo>
                  <a:pt x="122" y="99"/>
                </a:lnTo>
                <a:lnTo>
                  <a:pt x="119" y="109"/>
                </a:lnTo>
                <a:lnTo>
                  <a:pt x="115" y="117"/>
                </a:lnTo>
                <a:lnTo>
                  <a:pt x="112" y="125"/>
                </a:lnTo>
                <a:lnTo>
                  <a:pt x="118" y="124"/>
                </a:lnTo>
                <a:lnTo>
                  <a:pt x="123" y="121"/>
                </a:lnTo>
                <a:lnTo>
                  <a:pt x="128" y="118"/>
                </a:lnTo>
                <a:lnTo>
                  <a:pt x="135" y="114"/>
                </a:lnTo>
                <a:lnTo>
                  <a:pt x="143" y="110"/>
                </a:lnTo>
                <a:lnTo>
                  <a:pt x="152" y="107"/>
                </a:lnTo>
                <a:lnTo>
                  <a:pt x="159" y="107"/>
                </a:lnTo>
                <a:lnTo>
                  <a:pt x="167" y="110"/>
                </a:lnTo>
                <a:lnTo>
                  <a:pt x="159" y="112"/>
                </a:lnTo>
                <a:lnTo>
                  <a:pt x="154" y="113"/>
                </a:lnTo>
                <a:lnTo>
                  <a:pt x="149" y="117"/>
                </a:lnTo>
                <a:lnTo>
                  <a:pt x="145" y="123"/>
                </a:lnTo>
                <a:lnTo>
                  <a:pt x="143" y="129"/>
                </a:lnTo>
                <a:lnTo>
                  <a:pt x="141" y="134"/>
                </a:lnTo>
                <a:lnTo>
                  <a:pt x="137" y="148"/>
                </a:lnTo>
                <a:lnTo>
                  <a:pt x="129" y="159"/>
                </a:lnTo>
                <a:lnTo>
                  <a:pt x="120" y="168"/>
                </a:lnTo>
                <a:lnTo>
                  <a:pt x="110" y="174"/>
                </a:lnTo>
                <a:lnTo>
                  <a:pt x="100" y="179"/>
                </a:lnTo>
                <a:lnTo>
                  <a:pt x="92" y="187"/>
                </a:lnTo>
                <a:lnTo>
                  <a:pt x="83" y="197"/>
                </a:lnTo>
                <a:lnTo>
                  <a:pt x="77" y="211"/>
                </a:lnTo>
                <a:lnTo>
                  <a:pt x="74" y="219"/>
                </a:lnTo>
                <a:lnTo>
                  <a:pt x="73" y="225"/>
                </a:lnTo>
                <a:lnTo>
                  <a:pt x="72" y="229"/>
                </a:lnTo>
                <a:lnTo>
                  <a:pt x="74" y="226"/>
                </a:lnTo>
                <a:lnTo>
                  <a:pt x="79" y="222"/>
                </a:lnTo>
                <a:lnTo>
                  <a:pt x="83" y="218"/>
                </a:lnTo>
                <a:lnTo>
                  <a:pt x="87" y="217"/>
                </a:lnTo>
                <a:lnTo>
                  <a:pt x="91" y="216"/>
                </a:lnTo>
                <a:lnTo>
                  <a:pt x="94" y="216"/>
                </a:lnTo>
                <a:lnTo>
                  <a:pt x="97" y="214"/>
                </a:lnTo>
                <a:lnTo>
                  <a:pt x="102" y="211"/>
                </a:lnTo>
                <a:lnTo>
                  <a:pt x="113" y="206"/>
                </a:lnTo>
                <a:lnTo>
                  <a:pt x="124" y="203"/>
                </a:lnTo>
                <a:lnTo>
                  <a:pt x="126" y="202"/>
                </a:lnTo>
                <a:lnTo>
                  <a:pt x="131" y="202"/>
                </a:lnTo>
                <a:lnTo>
                  <a:pt x="136" y="200"/>
                </a:lnTo>
                <a:lnTo>
                  <a:pt x="141" y="199"/>
                </a:lnTo>
                <a:lnTo>
                  <a:pt x="144" y="196"/>
                </a:lnTo>
                <a:lnTo>
                  <a:pt x="145" y="195"/>
                </a:lnTo>
                <a:lnTo>
                  <a:pt x="148" y="193"/>
                </a:lnTo>
                <a:lnTo>
                  <a:pt x="150" y="191"/>
                </a:lnTo>
                <a:lnTo>
                  <a:pt x="150" y="195"/>
                </a:lnTo>
                <a:lnTo>
                  <a:pt x="150" y="199"/>
                </a:lnTo>
                <a:lnTo>
                  <a:pt x="149" y="203"/>
                </a:lnTo>
                <a:lnTo>
                  <a:pt x="148" y="208"/>
                </a:lnTo>
                <a:lnTo>
                  <a:pt x="147" y="213"/>
                </a:lnTo>
                <a:lnTo>
                  <a:pt x="144" y="219"/>
                </a:lnTo>
                <a:lnTo>
                  <a:pt x="142" y="223"/>
                </a:lnTo>
                <a:lnTo>
                  <a:pt x="135" y="230"/>
                </a:lnTo>
                <a:lnTo>
                  <a:pt x="127" y="236"/>
                </a:lnTo>
                <a:lnTo>
                  <a:pt x="119" y="239"/>
                </a:lnTo>
                <a:lnTo>
                  <a:pt x="118" y="239"/>
                </a:lnTo>
                <a:lnTo>
                  <a:pt x="107" y="243"/>
                </a:lnTo>
                <a:lnTo>
                  <a:pt x="96" y="245"/>
                </a:lnTo>
                <a:lnTo>
                  <a:pt x="85" y="247"/>
                </a:lnTo>
                <a:lnTo>
                  <a:pt x="74" y="251"/>
                </a:lnTo>
                <a:lnTo>
                  <a:pt x="66" y="255"/>
                </a:lnTo>
                <a:lnTo>
                  <a:pt x="63" y="258"/>
                </a:lnTo>
                <a:lnTo>
                  <a:pt x="59" y="262"/>
                </a:lnTo>
                <a:lnTo>
                  <a:pt x="57" y="265"/>
                </a:lnTo>
                <a:lnTo>
                  <a:pt x="56" y="269"/>
                </a:lnTo>
                <a:lnTo>
                  <a:pt x="55" y="271"/>
                </a:lnTo>
                <a:lnTo>
                  <a:pt x="55" y="274"/>
                </a:lnTo>
                <a:lnTo>
                  <a:pt x="54" y="279"/>
                </a:lnTo>
                <a:lnTo>
                  <a:pt x="53" y="283"/>
                </a:lnTo>
                <a:lnTo>
                  <a:pt x="55" y="283"/>
                </a:lnTo>
                <a:lnTo>
                  <a:pt x="57" y="284"/>
                </a:lnTo>
                <a:lnTo>
                  <a:pt x="58" y="284"/>
                </a:lnTo>
                <a:lnTo>
                  <a:pt x="60" y="284"/>
                </a:lnTo>
                <a:lnTo>
                  <a:pt x="63" y="286"/>
                </a:lnTo>
                <a:lnTo>
                  <a:pt x="65" y="284"/>
                </a:lnTo>
                <a:lnTo>
                  <a:pt x="67" y="284"/>
                </a:lnTo>
                <a:lnTo>
                  <a:pt x="79" y="281"/>
                </a:lnTo>
                <a:lnTo>
                  <a:pt x="91" y="277"/>
                </a:lnTo>
                <a:lnTo>
                  <a:pt x="105" y="274"/>
                </a:lnTo>
                <a:lnTo>
                  <a:pt x="116" y="277"/>
                </a:lnTo>
                <a:lnTo>
                  <a:pt x="129" y="280"/>
                </a:lnTo>
                <a:lnTo>
                  <a:pt x="118" y="288"/>
                </a:lnTo>
                <a:lnTo>
                  <a:pt x="108" y="297"/>
                </a:lnTo>
                <a:lnTo>
                  <a:pt x="84" y="312"/>
                </a:lnTo>
                <a:lnTo>
                  <a:pt x="72" y="316"/>
                </a:lnTo>
                <a:lnTo>
                  <a:pt x="63" y="318"/>
                </a:lnTo>
                <a:lnTo>
                  <a:pt x="56" y="319"/>
                </a:lnTo>
                <a:lnTo>
                  <a:pt x="50" y="322"/>
                </a:lnTo>
                <a:lnTo>
                  <a:pt x="44" y="326"/>
                </a:lnTo>
                <a:lnTo>
                  <a:pt x="38" y="335"/>
                </a:lnTo>
                <a:lnTo>
                  <a:pt x="34" y="344"/>
                </a:lnTo>
                <a:lnTo>
                  <a:pt x="31" y="348"/>
                </a:lnTo>
                <a:lnTo>
                  <a:pt x="23" y="365"/>
                </a:lnTo>
                <a:lnTo>
                  <a:pt x="16" y="383"/>
                </a:lnTo>
                <a:lnTo>
                  <a:pt x="11" y="401"/>
                </a:lnTo>
                <a:lnTo>
                  <a:pt x="3" y="427"/>
                </a:lnTo>
                <a:lnTo>
                  <a:pt x="1" y="427"/>
                </a:lnTo>
                <a:lnTo>
                  <a:pt x="0" y="412"/>
                </a:lnTo>
                <a:lnTo>
                  <a:pt x="2" y="399"/>
                </a:lnTo>
                <a:lnTo>
                  <a:pt x="7" y="385"/>
                </a:lnTo>
                <a:lnTo>
                  <a:pt x="11" y="371"/>
                </a:lnTo>
                <a:lnTo>
                  <a:pt x="14" y="352"/>
                </a:lnTo>
                <a:lnTo>
                  <a:pt x="15" y="345"/>
                </a:lnTo>
                <a:lnTo>
                  <a:pt x="16" y="338"/>
                </a:lnTo>
                <a:lnTo>
                  <a:pt x="17" y="330"/>
                </a:lnTo>
                <a:lnTo>
                  <a:pt x="19" y="321"/>
                </a:lnTo>
                <a:lnTo>
                  <a:pt x="17" y="312"/>
                </a:lnTo>
                <a:lnTo>
                  <a:pt x="15" y="304"/>
                </a:lnTo>
                <a:lnTo>
                  <a:pt x="13" y="301"/>
                </a:lnTo>
                <a:lnTo>
                  <a:pt x="11" y="299"/>
                </a:lnTo>
                <a:lnTo>
                  <a:pt x="9" y="296"/>
                </a:lnTo>
                <a:lnTo>
                  <a:pt x="7" y="293"/>
                </a:lnTo>
                <a:lnTo>
                  <a:pt x="6" y="290"/>
                </a:lnTo>
                <a:lnTo>
                  <a:pt x="6" y="288"/>
                </a:lnTo>
                <a:lnTo>
                  <a:pt x="5" y="284"/>
                </a:lnTo>
                <a:lnTo>
                  <a:pt x="6" y="281"/>
                </a:lnTo>
                <a:lnTo>
                  <a:pt x="6" y="277"/>
                </a:lnTo>
                <a:lnTo>
                  <a:pt x="6" y="274"/>
                </a:lnTo>
                <a:lnTo>
                  <a:pt x="12" y="279"/>
                </a:lnTo>
                <a:lnTo>
                  <a:pt x="16" y="281"/>
                </a:lnTo>
                <a:lnTo>
                  <a:pt x="21" y="284"/>
                </a:lnTo>
                <a:lnTo>
                  <a:pt x="23" y="287"/>
                </a:lnTo>
                <a:lnTo>
                  <a:pt x="25" y="290"/>
                </a:lnTo>
                <a:lnTo>
                  <a:pt x="28" y="292"/>
                </a:lnTo>
                <a:lnTo>
                  <a:pt x="25" y="279"/>
                </a:lnTo>
                <a:lnTo>
                  <a:pt x="21" y="265"/>
                </a:lnTo>
                <a:lnTo>
                  <a:pt x="16" y="253"/>
                </a:lnTo>
                <a:lnTo>
                  <a:pt x="13" y="238"/>
                </a:lnTo>
                <a:lnTo>
                  <a:pt x="12" y="226"/>
                </a:lnTo>
                <a:lnTo>
                  <a:pt x="12" y="209"/>
                </a:lnTo>
                <a:lnTo>
                  <a:pt x="14" y="192"/>
                </a:lnTo>
                <a:lnTo>
                  <a:pt x="15" y="185"/>
                </a:lnTo>
                <a:lnTo>
                  <a:pt x="15" y="177"/>
                </a:lnTo>
                <a:lnTo>
                  <a:pt x="15" y="175"/>
                </a:lnTo>
                <a:lnTo>
                  <a:pt x="16" y="173"/>
                </a:lnTo>
                <a:lnTo>
                  <a:pt x="17" y="170"/>
                </a:lnTo>
                <a:lnTo>
                  <a:pt x="19" y="169"/>
                </a:lnTo>
                <a:lnTo>
                  <a:pt x="21" y="173"/>
                </a:lnTo>
                <a:lnTo>
                  <a:pt x="22" y="176"/>
                </a:lnTo>
                <a:lnTo>
                  <a:pt x="22" y="179"/>
                </a:lnTo>
                <a:lnTo>
                  <a:pt x="24" y="183"/>
                </a:lnTo>
                <a:lnTo>
                  <a:pt x="26" y="186"/>
                </a:lnTo>
                <a:lnTo>
                  <a:pt x="28" y="190"/>
                </a:lnTo>
                <a:lnTo>
                  <a:pt x="31" y="196"/>
                </a:lnTo>
                <a:lnTo>
                  <a:pt x="35" y="202"/>
                </a:lnTo>
                <a:lnTo>
                  <a:pt x="33" y="190"/>
                </a:lnTo>
                <a:lnTo>
                  <a:pt x="30" y="178"/>
                </a:lnTo>
                <a:lnTo>
                  <a:pt x="29" y="166"/>
                </a:lnTo>
                <a:lnTo>
                  <a:pt x="29" y="166"/>
                </a:lnTo>
                <a:lnTo>
                  <a:pt x="31" y="131"/>
                </a:lnTo>
                <a:lnTo>
                  <a:pt x="33" y="122"/>
                </a:lnTo>
                <a:lnTo>
                  <a:pt x="35" y="112"/>
                </a:lnTo>
                <a:lnTo>
                  <a:pt x="38" y="104"/>
                </a:lnTo>
                <a:lnTo>
                  <a:pt x="37" y="106"/>
                </a:lnTo>
                <a:lnTo>
                  <a:pt x="37" y="108"/>
                </a:lnTo>
                <a:lnTo>
                  <a:pt x="38" y="110"/>
                </a:lnTo>
                <a:lnTo>
                  <a:pt x="38" y="114"/>
                </a:lnTo>
                <a:lnTo>
                  <a:pt x="39" y="116"/>
                </a:lnTo>
                <a:lnTo>
                  <a:pt x="40" y="118"/>
                </a:lnTo>
                <a:lnTo>
                  <a:pt x="43" y="124"/>
                </a:lnTo>
                <a:lnTo>
                  <a:pt x="47" y="130"/>
                </a:lnTo>
                <a:lnTo>
                  <a:pt x="51" y="135"/>
                </a:lnTo>
                <a:lnTo>
                  <a:pt x="56" y="143"/>
                </a:lnTo>
                <a:lnTo>
                  <a:pt x="56" y="141"/>
                </a:lnTo>
                <a:lnTo>
                  <a:pt x="57" y="126"/>
                </a:lnTo>
                <a:lnTo>
                  <a:pt x="59" y="110"/>
                </a:lnTo>
                <a:lnTo>
                  <a:pt x="62" y="98"/>
                </a:lnTo>
                <a:lnTo>
                  <a:pt x="63" y="94"/>
                </a:lnTo>
                <a:lnTo>
                  <a:pt x="64" y="88"/>
                </a:lnTo>
                <a:lnTo>
                  <a:pt x="65" y="82"/>
                </a:lnTo>
                <a:lnTo>
                  <a:pt x="67" y="70"/>
                </a:lnTo>
                <a:lnTo>
                  <a:pt x="69" y="56"/>
                </a:lnTo>
                <a:lnTo>
                  <a:pt x="69" y="43"/>
                </a:lnTo>
                <a:lnTo>
                  <a:pt x="69" y="35"/>
                </a:lnTo>
                <a:lnTo>
                  <a:pt x="66" y="26"/>
                </a:lnTo>
                <a:lnTo>
                  <a:pt x="62" y="19"/>
                </a:lnTo>
                <a:lnTo>
                  <a:pt x="68" y="26"/>
                </a:lnTo>
                <a:lnTo>
                  <a:pt x="73" y="34"/>
                </a:lnTo>
                <a:lnTo>
                  <a:pt x="78" y="42"/>
                </a:lnTo>
                <a:lnTo>
                  <a:pt x="86" y="54"/>
                </a:lnTo>
                <a:lnTo>
                  <a:pt x="93" y="68"/>
                </a:lnTo>
                <a:lnTo>
                  <a:pt x="96" y="83"/>
                </a:lnTo>
                <a:lnTo>
                  <a:pt x="102" y="65"/>
                </a:lnTo>
                <a:lnTo>
                  <a:pt x="111" y="51"/>
                </a:lnTo>
                <a:lnTo>
                  <a:pt x="122" y="37"/>
                </a:lnTo>
                <a:lnTo>
                  <a:pt x="134" y="25"/>
                </a:lnTo>
                <a:lnTo>
                  <a:pt x="141" y="16"/>
                </a:lnTo>
                <a:lnTo>
                  <a:pt x="145" y="10"/>
                </a:lnTo>
                <a:lnTo>
                  <a:pt x="148" y="5"/>
                </a:lnTo>
                <a:lnTo>
                  <a:pt x="151" y="0"/>
                </a:lnTo>
                <a:close/>
              </a:path>
            </a:pathLst>
          </a:custGeom>
          <a:grpFill/>
          <a:ln w="0">
            <a:noFill/>
            <a:prstDash val="solid"/>
            <a:round/>
            <a:headEnd/>
            <a:tailEnd/>
          </a:ln>
        </xdr:spPr>
      </xdr:sp>
    </xdr:grpSp>
    <xdr:clientData/>
  </xdr:twoCellAnchor>
  <xdr:twoCellAnchor>
    <xdr:from>
      <xdr:col>42</xdr:col>
      <xdr:colOff>295275</xdr:colOff>
      <xdr:row>0</xdr:row>
      <xdr:rowOff>130175</xdr:rowOff>
    </xdr:from>
    <xdr:to>
      <xdr:col>46</xdr:col>
      <xdr:colOff>512218</xdr:colOff>
      <xdr:row>0</xdr:row>
      <xdr:rowOff>577850</xdr:rowOff>
    </xdr:to>
    <xdr:grpSp>
      <xdr:nvGrpSpPr>
        <xdr:cNvPr id="244" name="Wheat" descr="Image of single wheat stalk with subdued color" title="Page art">
          <a:extLst>
            <a:ext uri="{FF2B5EF4-FFF2-40B4-BE49-F238E27FC236}">
              <a16:creationId xmlns:a16="http://schemas.microsoft.com/office/drawing/2014/main" id="{00000000-0008-0000-0000-0000F4000000}"/>
            </a:ext>
          </a:extLst>
        </xdr:cNvPr>
        <xdr:cNvGrpSpPr>
          <a:grpSpLocks noChangeAspect="1"/>
        </xdr:cNvGrpSpPr>
      </xdr:nvGrpSpPr>
      <xdr:grpSpPr bwMode="auto">
        <a:xfrm>
          <a:off x="35422818" y="130175"/>
          <a:ext cx="2647460" cy="447675"/>
          <a:chOff x="1043" y="9"/>
          <a:chExt cx="271" cy="47"/>
        </a:xfrm>
        <a:solidFill>
          <a:srgbClr val="0070C0"/>
        </a:solidFill>
      </xdr:grpSpPr>
      <xdr:sp macro="" textlink="">
        <xdr:nvSpPr>
          <xdr:cNvPr id="245" name="Freeform 5">
            <a:extLst>
              <a:ext uri="{FF2B5EF4-FFF2-40B4-BE49-F238E27FC236}">
                <a16:creationId xmlns:a16="http://schemas.microsoft.com/office/drawing/2014/main" id="{00000000-0008-0000-0000-0000F5000000}"/>
              </a:ext>
            </a:extLst>
          </xdr:cNvPr>
          <xdr:cNvSpPr>
            <a:spLocks/>
          </xdr:cNvSpPr>
        </xdr:nvSpPr>
        <xdr:spPr bwMode="auto">
          <a:xfrm>
            <a:off x="1145" y="10"/>
            <a:ext cx="46" cy="28"/>
          </a:xfrm>
          <a:custGeom>
            <a:avLst/>
            <a:gdLst>
              <a:gd name="T0" fmla="*/ 597 w 597"/>
              <a:gd name="T1" fmla="*/ 0 h 371"/>
              <a:gd name="T2" fmla="*/ 587 w 597"/>
              <a:gd name="T3" fmla="*/ 43 h 371"/>
              <a:gd name="T4" fmla="*/ 570 w 597"/>
              <a:gd name="T5" fmla="*/ 83 h 371"/>
              <a:gd name="T6" fmla="*/ 547 w 597"/>
              <a:gd name="T7" fmla="*/ 122 h 371"/>
              <a:gd name="T8" fmla="*/ 519 w 597"/>
              <a:gd name="T9" fmla="*/ 158 h 371"/>
              <a:gd name="T10" fmla="*/ 488 w 597"/>
              <a:gd name="T11" fmla="*/ 193 h 371"/>
              <a:gd name="T12" fmla="*/ 453 w 597"/>
              <a:gd name="T13" fmla="*/ 224 h 371"/>
              <a:gd name="T14" fmla="*/ 415 w 597"/>
              <a:gd name="T15" fmla="*/ 252 h 371"/>
              <a:gd name="T16" fmla="*/ 377 w 597"/>
              <a:gd name="T17" fmla="*/ 275 h 371"/>
              <a:gd name="T18" fmla="*/ 337 w 597"/>
              <a:gd name="T19" fmla="*/ 296 h 371"/>
              <a:gd name="T20" fmla="*/ 296 w 597"/>
              <a:gd name="T21" fmla="*/ 312 h 371"/>
              <a:gd name="T22" fmla="*/ 286 w 597"/>
              <a:gd name="T23" fmla="*/ 316 h 371"/>
              <a:gd name="T24" fmla="*/ 235 w 597"/>
              <a:gd name="T25" fmla="*/ 333 h 371"/>
              <a:gd name="T26" fmla="*/ 185 w 597"/>
              <a:gd name="T27" fmla="*/ 349 h 371"/>
              <a:gd name="T28" fmla="*/ 129 w 597"/>
              <a:gd name="T29" fmla="*/ 363 h 371"/>
              <a:gd name="T30" fmla="*/ 121 w 597"/>
              <a:gd name="T31" fmla="*/ 366 h 371"/>
              <a:gd name="T32" fmla="*/ 112 w 597"/>
              <a:gd name="T33" fmla="*/ 370 h 371"/>
              <a:gd name="T34" fmla="*/ 103 w 597"/>
              <a:gd name="T35" fmla="*/ 371 h 371"/>
              <a:gd name="T36" fmla="*/ 94 w 597"/>
              <a:gd name="T37" fmla="*/ 371 h 371"/>
              <a:gd name="T38" fmla="*/ 83 w 597"/>
              <a:gd name="T39" fmla="*/ 367 h 371"/>
              <a:gd name="T40" fmla="*/ 72 w 597"/>
              <a:gd name="T41" fmla="*/ 365 h 371"/>
              <a:gd name="T42" fmla="*/ 76 w 597"/>
              <a:gd name="T43" fmla="*/ 364 h 371"/>
              <a:gd name="T44" fmla="*/ 81 w 597"/>
              <a:gd name="T45" fmla="*/ 363 h 371"/>
              <a:gd name="T46" fmla="*/ 87 w 597"/>
              <a:gd name="T47" fmla="*/ 360 h 371"/>
              <a:gd name="T48" fmla="*/ 92 w 597"/>
              <a:gd name="T49" fmla="*/ 358 h 371"/>
              <a:gd name="T50" fmla="*/ 96 w 597"/>
              <a:gd name="T51" fmla="*/ 357 h 371"/>
              <a:gd name="T52" fmla="*/ 133 w 597"/>
              <a:gd name="T53" fmla="*/ 343 h 371"/>
              <a:gd name="T54" fmla="*/ 169 w 597"/>
              <a:gd name="T55" fmla="*/ 326 h 371"/>
              <a:gd name="T56" fmla="*/ 153 w 597"/>
              <a:gd name="T57" fmla="*/ 332 h 371"/>
              <a:gd name="T58" fmla="*/ 136 w 597"/>
              <a:gd name="T59" fmla="*/ 336 h 371"/>
              <a:gd name="T60" fmla="*/ 118 w 597"/>
              <a:gd name="T61" fmla="*/ 341 h 371"/>
              <a:gd name="T62" fmla="*/ 102 w 597"/>
              <a:gd name="T63" fmla="*/ 347 h 371"/>
              <a:gd name="T64" fmla="*/ 86 w 597"/>
              <a:gd name="T65" fmla="*/ 353 h 371"/>
              <a:gd name="T66" fmla="*/ 70 w 597"/>
              <a:gd name="T67" fmla="*/ 359 h 371"/>
              <a:gd name="T68" fmla="*/ 52 w 597"/>
              <a:gd name="T69" fmla="*/ 360 h 371"/>
              <a:gd name="T70" fmla="*/ 35 w 597"/>
              <a:gd name="T71" fmla="*/ 360 h 371"/>
              <a:gd name="T72" fmla="*/ 18 w 597"/>
              <a:gd name="T73" fmla="*/ 358 h 371"/>
              <a:gd name="T74" fmla="*/ 0 w 597"/>
              <a:gd name="T75" fmla="*/ 357 h 371"/>
              <a:gd name="T76" fmla="*/ 12 w 597"/>
              <a:gd name="T77" fmla="*/ 355 h 371"/>
              <a:gd name="T78" fmla="*/ 25 w 597"/>
              <a:gd name="T79" fmla="*/ 351 h 371"/>
              <a:gd name="T80" fmla="*/ 48 w 597"/>
              <a:gd name="T81" fmla="*/ 346 h 371"/>
              <a:gd name="T82" fmla="*/ 106 w 597"/>
              <a:gd name="T83" fmla="*/ 332 h 371"/>
              <a:gd name="T84" fmla="*/ 161 w 597"/>
              <a:gd name="T85" fmla="*/ 315 h 371"/>
              <a:gd name="T86" fmla="*/ 216 w 597"/>
              <a:gd name="T87" fmla="*/ 296 h 371"/>
              <a:gd name="T88" fmla="*/ 245 w 597"/>
              <a:gd name="T89" fmla="*/ 285 h 371"/>
              <a:gd name="T90" fmla="*/ 276 w 597"/>
              <a:gd name="T91" fmla="*/ 272 h 371"/>
              <a:gd name="T92" fmla="*/ 310 w 597"/>
              <a:gd name="T93" fmla="*/ 257 h 371"/>
              <a:gd name="T94" fmla="*/ 346 w 597"/>
              <a:gd name="T95" fmla="*/ 239 h 371"/>
              <a:gd name="T96" fmla="*/ 381 w 597"/>
              <a:gd name="T97" fmla="*/ 218 h 371"/>
              <a:gd name="T98" fmla="*/ 418 w 597"/>
              <a:gd name="T99" fmla="*/ 196 h 371"/>
              <a:gd name="T100" fmla="*/ 453 w 597"/>
              <a:gd name="T101" fmla="*/ 170 h 371"/>
              <a:gd name="T102" fmla="*/ 486 w 597"/>
              <a:gd name="T103" fmla="*/ 142 h 371"/>
              <a:gd name="T104" fmla="*/ 518 w 597"/>
              <a:gd name="T105" fmla="*/ 111 h 371"/>
              <a:gd name="T106" fmla="*/ 548 w 597"/>
              <a:gd name="T107" fmla="*/ 77 h 371"/>
              <a:gd name="T108" fmla="*/ 575 w 597"/>
              <a:gd name="T109" fmla="*/ 40 h 371"/>
              <a:gd name="T110" fmla="*/ 597 w 597"/>
              <a:gd name="T111" fmla="*/ 0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7" h="371">
                <a:moveTo>
                  <a:pt x="597" y="0"/>
                </a:moveTo>
                <a:lnTo>
                  <a:pt x="587" y="43"/>
                </a:lnTo>
                <a:lnTo>
                  <a:pt x="570" y="83"/>
                </a:lnTo>
                <a:lnTo>
                  <a:pt x="547" y="122"/>
                </a:lnTo>
                <a:lnTo>
                  <a:pt x="519" y="158"/>
                </a:lnTo>
                <a:lnTo>
                  <a:pt x="488" y="193"/>
                </a:lnTo>
                <a:lnTo>
                  <a:pt x="453" y="224"/>
                </a:lnTo>
                <a:lnTo>
                  <a:pt x="415" y="252"/>
                </a:lnTo>
                <a:lnTo>
                  <a:pt x="377" y="275"/>
                </a:lnTo>
                <a:lnTo>
                  <a:pt x="337" y="296"/>
                </a:lnTo>
                <a:lnTo>
                  <a:pt x="296" y="312"/>
                </a:lnTo>
                <a:lnTo>
                  <a:pt x="286" y="316"/>
                </a:lnTo>
                <a:lnTo>
                  <a:pt x="235" y="333"/>
                </a:lnTo>
                <a:lnTo>
                  <a:pt x="185" y="349"/>
                </a:lnTo>
                <a:lnTo>
                  <a:pt x="129" y="363"/>
                </a:lnTo>
                <a:lnTo>
                  <a:pt x="121" y="366"/>
                </a:lnTo>
                <a:lnTo>
                  <a:pt x="112" y="370"/>
                </a:lnTo>
                <a:lnTo>
                  <a:pt x="103" y="371"/>
                </a:lnTo>
                <a:lnTo>
                  <a:pt x="94" y="371"/>
                </a:lnTo>
                <a:lnTo>
                  <a:pt x="83" y="367"/>
                </a:lnTo>
                <a:lnTo>
                  <a:pt x="72" y="365"/>
                </a:lnTo>
                <a:lnTo>
                  <a:pt x="76" y="364"/>
                </a:lnTo>
                <a:lnTo>
                  <a:pt x="81" y="363"/>
                </a:lnTo>
                <a:lnTo>
                  <a:pt x="87" y="360"/>
                </a:lnTo>
                <a:lnTo>
                  <a:pt x="92" y="358"/>
                </a:lnTo>
                <a:lnTo>
                  <a:pt x="96" y="357"/>
                </a:lnTo>
                <a:lnTo>
                  <a:pt x="133" y="343"/>
                </a:lnTo>
                <a:lnTo>
                  <a:pt x="169" y="326"/>
                </a:lnTo>
                <a:lnTo>
                  <a:pt x="153" y="332"/>
                </a:lnTo>
                <a:lnTo>
                  <a:pt x="136" y="336"/>
                </a:lnTo>
                <a:lnTo>
                  <a:pt x="118" y="341"/>
                </a:lnTo>
                <a:lnTo>
                  <a:pt x="102" y="347"/>
                </a:lnTo>
                <a:lnTo>
                  <a:pt x="86" y="353"/>
                </a:lnTo>
                <a:lnTo>
                  <a:pt x="70" y="359"/>
                </a:lnTo>
                <a:lnTo>
                  <a:pt x="52" y="360"/>
                </a:lnTo>
                <a:lnTo>
                  <a:pt x="35" y="360"/>
                </a:lnTo>
                <a:lnTo>
                  <a:pt x="18" y="358"/>
                </a:lnTo>
                <a:lnTo>
                  <a:pt x="0" y="357"/>
                </a:lnTo>
                <a:lnTo>
                  <a:pt x="12" y="355"/>
                </a:lnTo>
                <a:lnTo>
                  <a:pt x="25" y="351"/>
                </a:lnTo>
                <a:lnTo>
                  <a:pt x="48" y="346"/>
                </a:lnTo>
                <a:lnTo>
                  <a:pt x="106" y="332"/>
                </a:lnTo>
                <a:lnTo>
                  <a:pt x="161" y="315"/>
                </a:lnTo>
                <a:lnTo>
                  <a:pt x="216" y="296"/>
                </a:lnTo>
                <a:lnTo>
                  <a:pt x="245" y="285"/>
                </a:lnTo>
                <a:lnTo>
                  <a:pt x="276" y="272"/>
                </a:lnTo>
                <a:lnTo>
                  <a:pt x="310" y="257"/>
                </a:lnTo>
                <a:lnTo>
                  <a:pt x="346" y="239"/>
                </a:lnTo>
                <a:lnTo>
                  <a:pt x="381" y="218"/>
                </a:lnTo>
                <a:lnTo>
                  <a:pt x="418" y="196"/>
                </a:lnTo>
                <a:lnTo>
                  <a:pt x="453" y="170"/>
                </a:lnTo>
                <a:lnTo>
                  <a:pt x="486" y="142"/>
                </a:lnTo>
                <a:lnTo>
                  <a:pt x="518" y="111"/>
                </a:lnTo>
                <a:lnTo>
                  <a:pt x="548" y="77"/>
                </a:lnTo>
                <a:lnTo>
                  <a:pt x="575" y="40"/>
                </a:lnTo>
                <a:lnTo>
                  <a:pt x="597" y="0"/>
                </a:lnTo>
                <a:close/>
              </a:path>
            </a:pathLst>
          </a:custGeom>
          <a:grpFill/>
          <a:ln w="0">
            <a:noFill/>
            <a:prstDash val="solid"/>
            <a:round/>
            <a:headEnd/>
            <a:tailEnd/>
          </a:ln>
        </xdr:spPr>
      </xdr:sp>
      <xdr:sp macro="" textlink="">
        <xdr:nvSpPr>
          <xdr:cNvPr id="246" name="Freeform 6">
            <a:extLst>
              <a:ext uri="{FF2B5EF4-FFF2-40B4-BE49-F238E27FC236}">
                <a16:creationId xmlns:a16="http://schemas.microsoft.com/office/drawing/2014/main" id="{00000000-0008-0000-0000-0000F600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247" name="Freeform 7">
            <a:extLst>
              <a:ext uri="{FF2B5EF4-FFF2-40B4-BE49-F238E27FC236}">
                <a16:creationId xmlns:a16="http://schemas.microsoft.com/office/drawing/2014/main" id="{00000000-0008-0000-0000-0000F700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248" name="Freeform 8">
            <a:extLst>
              <a:ext uri="{FF2B5EF4-FFF2-40B4-BE49-F238E27FC236}">
                <a16:creationId xmlns:a16="http://schemas.microsoft.com/office/drawing/2014/main" id="{00000000-0008-0000-0000-0000F8000000}"/>
              </a:ext>
            </a:extLst>
          </xdr:cNvPr>
          <xdr:cNvSpPr>
            <a:spLocks/>
          </xdr:cNvSpPr>
        </xdr:nvSpPr>
        <xdr:spPr bwMode="auto">
          <a:xfrm>
            <a:off x="1285" y="41"/>
            <a:ext cx="11" cy="5"/>
          </a:xfrm>
          <a:custGeom>
            <a:avLst/>
            <a:gdLst>
              <a:gd name="T0" fmla="*/ 148 w 148"/>
              <a:gd name="T1" fmla="*/ 0 h 54"/>
              <a:gd name="T2" fmla="*/ 140 w 148"/>
              <a:gd name="T3" fmla="*/ 5 h 54"/>
              <a:gd name="T4" fmla="*/ 132 w 148"/>
              <a:gd name="T5" fmla="*/ 11 h 54"/>
              <a:gd name="T6" fmla="*/ 123 w 148"/>
              <a:gd name="T7" fmla="*/ 18 h 54"/>
              <a:gd name="T8" fmla="*/ 117 w 148"/>
              <a:gd name="T9" fmla="*/ 24 h 54"/>
              <a:gd name="T10" fmla="*/ 93 w 148"/>
              <a:gd name="T11" fmla="*/ 36 h 54"/>
              <a:gd name="T12" fmla="*/ 72 w 148"/>
              <a:gd name="T13" fmla="*/ 44 h 54"/>
              <a:gd name="T14" fmla="*/ 49 w 148"/>
              <a:gd name="T15" fmla="*/ 51 h 54"/>
              <a:gd name="T16" fmla="*/ 26 w 148"/>
              <a:gd name="T17" fmla="*/ 54 h 54"/>
              <a:gd name="T18" fmla="*/ 18 w 148"/>
              <a:gd name="T19" fmla="*/ 54 h 54"/>
              <a:gd name="T20" fmla="*/ 9 w 148"/>
              <a:gd name="T21" fmla="*/ 52 h 54"/>
              <a:gd name="T22" fmla="*/ 3 w 148"/>
              <a:gd name="T23" fmla="*/ 48 h 54"/>
              <a:gd name="T24" fmla="*/ 0 w 148"/>
              <a:gd name="T25" fmla="*/ 43 h 54"/>
              <a:gd name="T26" fmla="*/ 0 w 148"/>
              <a:gd name="T27" fmla="*/ 36 h 54"/>
              <a:gd name="T28" fmla="*/ 2 w 148"/>
              <a:gd name="T29" fmla="*/ 31 h 54"/>
              <a:gd name="T30" fmla="*/ 8 w 148"/>
              <a:gd name="T31" fmla="*/ 24 h 54"/>
              <a:gd name="T32" fmla="*/ 16 w 148"/>
              <a:gd name="T33" fmla="*/ 17 h 54"/>
              <a:gd name="T34" fmla="*/ 23 w 148"/>
              <a:gd name="T35" fmla="*/ 13 h 54"/>
              <a:gd name="T36" fmla="*/ 39 w 148"/>
              <a:gd name="T37" fmla="*/ 9 h 54"/>
              <a:gd name="T38" fmla="*/ 58 w 148"/>
              <a:gd name="T39" fmla="*/ 7 h 54"/>
              <a:gd name="T40" fmla="*/ 76 w 148"/>
              <a:gd name="T41" fmla="*/ 7 h 54"/>
              <a:gd name="T42" fmla="*/ 92 w 148"/>
              <a:gd name="T43" fmla="*/ 6 h 54"/>
              <a:gd name="T44" fmla="*/ 121 w 148"/>
              <a:gd name="T45" fmla="*/ 5 h 54"/>
              <a:gd name="T46" fmla="*/ 148 w 148"/>
              <a:gd name="T4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8" h="54">
                <a:moveTo>
                  <a:pt x="148" y="0"/>
                </a:moveTo>
                <a:lnTo>
                  <a:pt x="140" y="5"/>
                </a:lnTo>
                <a:lnTo>
                  <a:pt x="132" y="11"/>
                </a:lnTo>
                <a:lnTo>
                  <a:pt x="123" y="18"/>
                </a:lnTo>
                <a:lnTo>
                  <a:pt x="117" y="24"/>
                </a:lnTo>
                <a:lnTo>
                  <a:pt x="93" y="36"/>
                </a:lnTo>
                <a:lnTo>
                  <a:pt x="72" y="44"/>
                </a:lnTo>
                <a:lnTo>
                  <a:pt x="49" y="51"/>
                </a:lnTo>
                <a:lnTo>
                  <a:pt x="26" y="54"/>
                </a:lnTo>
                <a:lnTo>
                  <a:pt x="18" y="54"/>
                </a:lnTo>
                <a:lnTo>
                  <a:pt x="9" y="52"/>
                </a:lnTo>
                <a:lnTo>
                  <a:pt x="3" y="48"/>
                </a:lnTo>
                <a:lnTo>
                  <a:pt x="0" y="43"/>
                </a:lnTo>
                <a:lnTo>
                  <a:pt x="0" y="36"/>
                </a:lnTo>
                <a:lnTo>
                  <a:pt x="2" y="31"/>
                </a:lnTo>
                <a:lnTo>
                  <a:pt x="8" y="24"/>
                </a:lnTo>
                <a:lnTo>
                  <a:pt x="16" y="17"/>
                </a:lnTo>
                <a:lnTo>
                  <a:pt x="23" y="13"/>
                </a:lnTo>
                <a:lnTo>
                  <a:pt x="39" y="9"/>
                </a:lnTo>
                <a:lnTo>
                  <a:pt x="58" y="7"/>
                </a:lnTo>
                <a:lnTo>
                  <a:pt x="76" y="7"/>
                </a:lnTo>
                <a:lnTo>
                  <a:pt x="92" y="6"/>
                </a:lnTo>
                <a:lnTo>
                  <a:pt x="121" y="5"/>
                </a:lnTo>
                <a:lnTo>
                  <a:pt x="148" y="0"/>
                </a:lnTo>
                <a:close/>
              </a:path>
            </a:pathLst>
          </a:custGeom>
          <a:grpFill/>
          <a:ln w="0">
            <a:noFill/>
            <a:prstDash val="solid"/>
            <a:round/>
            <a:headEnd/>
            <a:tailEnd/>
          </a:ln>
        </xdr:spPr>
      </xdr:sp>
      <xdr:sp macro="" textlink="">
        <xdr:nvSpPr>
          <xdr:cNvPr id="249" name="Freeform 9">
            <a:extLst>
              <a:ext uri="{FF2B5EF4-FFF2-40B4-BE49-F238E27FC236}">
                <a16:creationId xmlns:a16="http://schemas.microsoft.com/office/drawing/2014/main" id="{00000000-0008-0000-0000-0000F9000000}"/>
              </a:ext>
            </a:extLst>
          </xdr:cNvPr>
          <xdr:cNvSpPr>
            <a:spLocks/>
          </xdr:cNvSpPr>
        </xdr:nvSpPr>
        <xdr:spPr bwMode="auto">
          <a:xfrm>
            <a:off x="1277" y="42"/>
            <a:ext cx="10" cy="7"/>
          </a:xfrm>
          <a:custGeom>
            <a:avLst/>
            <a:gdLst>
              <a:gd name="T0" fmla="*/ 14 w 129"/>
              <a:gd name="T1" fmla="*/ 0 h 93"/>
              <a:gd name="T2" fmla="*/ 24 w 129"/>
              <a:gd name="T3" fmla="*/ 0 h 93"/>
              <a:gd name="T4" fmla="*/ 32 w 129"/>
              <a:gd name="T5" fmla="*/ 2 h 93"/>
              <a:gd name="T6" fmla="*/ 41 w 129"/>
              <a:gd name="T7" fmla="*/ 5 h 93"/>
              <a:gd name="T8" fmla="*/ 55 w 129"/>
              <a:gd name="T9" fmla="*/ 16 h 93"/>
              <a:gd name="T10" fmla="*/ 66 w 129"/>
              <a:gd name="T11" fmla="*/ 28 h 93"/>
              <a:gd name="T12" fmla="*/ 78 w 129"/>
              <a:gd name="T13" fmla="*/ 42 h 93"/>
              <a:gd name="T14" fmla="*/ 89 w 129"/>
              <a:gd name="T15" fmla="*/ 53 h 93"/>
              <a:gd name="T16" fmla="*/ 108 w 129"/>
              <a:gd name="T17" fmla="*/ 75 h 93"/>
              <a:gd name="T18" fmla="*/ 129 w 129"/>
              <a:gd name="T19" fmla="*/ 93 h 93"/>
              <a:gd name="T20" fmla="*/ 120 w 129"/>
              <a:gd name="T21" fmla="*/ 90 h 93"/>
              <a:gd name="T22" fmla="*/ 109 w 129"/>
              <a:gd name="T23" fmla="*/ 87 h 93"/>
              <a:gd name="T24" fmla="*/ 99 w 129"/>
              <a:gd name="T25" fmla="*/ 86 h 93"/>
              <a:gd name="T26" fmla="*/ 90 w 129"/>
              <a:gd name="T27" fmla="*/ 83 h 93"/>
              <a:gd name="T28" fmla="*/ 78 w 129"/>
              <a:gd name="T29" fmla="*/ 79 h 93"/>
              <a:gd name="T30" fmla="*/ 66 w 129"/>
              <a:gd name="T31" fmla="*/ 73 h 93"/>
              <a:gd name="T32" fmla="*/ 46 w 129"/>
              <a:gd name="T33" fmla="*/ 62 h 93"/>
              <a:gd name="T34" fmla="*/ 27 w 129"/>
              <a:gd name="T35" fmla="*/ 48 h 93"/>
              <a:gd name="T36" fmla="*/ 10 w 129"/>
              <a:gd name="T37" fmla="*/ 32 h 93"/>
              <a:gd name="T38" fmla="*/ 5 w 129"/>
              <a:gd name="T39" fmla="*/ 25 h 93"/>
              <a:gd name="T40" fmla="*/ 1 w 129"/>
              <a:gd name="T41" fmla="*/ 19 h 93"/>
              <a:gd name="T42" fmla="*/ 0 w 129"/>
              <a:gd name="T43" fmla="*/ 12 h 93"/>
              <a:gd name="T44" fmla="*/ 2 w 129"/>
              <a:gd name="T45" fmla="*/ 5 h 93"/>
              <a:gd name="T46" fmla="*/ 9 w 129"/>
              <a:gd name="T47" fmla="*/ 1 h 93"/>
              <a:gd name="T48" fmla="*/ 14 w 129"/>
              <a:gd name="T49"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9" h="93">
                <a:moveTo>
                  <a:pt x="14" y="0"/>
                </a:moveTo>
                <a:lnTo>
                  <a:pt x="24" y="0"/>
                </a:lnTo>
                <a:lnTo>
                  <a:pt x="32" y="2"/>
                </a:lnTo>
                <a:lnTo>
                  <a:pt x="41" y="5"/>
                </a:lnTo>
                <a:lnTo>
                  <a:pt x="55" y="16"/>
                </a:lnTo>
                <a:lnTo>
                  <a:pt x="66" y="28"/>
                </a:lnTo>
                <a:lnTo>
                  <a:pt x="78" y="42"/>
                </a:lnTo>
                <a:lnTo>
                  <a:pt x="89" y="53"/>
                </a:lnTo>
                <a:lnTo>
                  <a:pt x="108" y="75"/>
                </a:lnTo>
                <a:lnTo>
                  <a:pt x="129" y="93"/>
                </a:lnTo>
                <a:lnTo>
                  <a:pt x="120" y="90"/>
                </a:lnTo>
                <a:lnTo>
                  <a:pt x="109" y="87"/>
                </a:lnTo>
                <a:lnTo>
                  <a:pt x="99" y="86"/>
                </a:lnTo>
                <a:lnTo>
                  <a:pt x="90" y="83"/>
                </a:lnTo>
                <a:lnTo>
                  <a:pt x="78" y="79"/>
                </a:lnTo>
                <a:lnTo>
                  <a:pt x="66" y="73"/>
                </a:lnTo>
                <a:lnTo>
                  <a:pt x="46" y="62"/>
                </a:lnTo>
                <a:lnTo>
                  <a:pt x="27" y="48"/>
                </a:lnTo>
                <a:lnTo>
                  <a:pt x="10" y="32"/>
                </a:lnTo>
                <a:lnTo>
                  <a:pt x="5" y="25"/>
                </a:lnTo>
                <a:lnTo>
                  <a:pt x="1" y="19"/>
                </a:lnTo>
                <a:lnTo>
                  <a:pt x="0" y="12"/>
                </a:lnTo>
                <a:lnTo>
                  <a:pt x="2" y="5"/>
                </a:lnTo>
                <a:lnTo>
                  <a:pt x="9" y="1"/>
                </a:lnTo>
                <a:lnTo>
                  <a:pt x="14" y="0"/>
                </a:lnTo>
                <a:close/>
              </a:path>
            </a:pathLst>
          </a:custGeom>
          <a:grpFill/>
          <a:ln w="0">
            <a:noFill/>
            <a:prstDash val="solid"/>
            <a:round/>
            <a:headEnd/>
            <a:tailEnd/>
          </a:ln>
        </xdr:spPr>
      </xdr:sp>
      <xdr:sp macro="" textlink="">
        <xdr:nvSpPr>
          <xdr:cNvPr id="250" name="Freeform 10">
            <a:extLst>
              <a:ext uri="{FF2B5EF4-FFF2-40B4-BE49-F238E27FC236}">
                <a16:creationId xmlns:a16="http://schemas.microsoft.com/office/drawing/2014/main" id="{00000000-0008-0000-0000-0000FA000000}"/>
              </a:ext>
            </a:extLst>
          </xdr:cNvPr>
          <xdr:cNvSpPr>
            <a:spLocks/>
          </xdr:cNvSpPr>
        </xdr:nvSpPr>
        <xdr:spPr bwMode="auto">
          <a:xfrm>
            <a:off x="1280" y="36"/>
            <a:ext cx="10" cy="6"/>
          </a:xfrm>
          <a:custGeom>
            <a:avLst/>
            <a:gdLst>
              <a:gd name="T0" fmla="*/ 137 w 137"/>
              <a:gd name="T1" fmla="*/ 0 h 82"/>
              <a:gd name="T2" fmla="*/ 131 w 137"/>
              <a:gd name="T3" fmla="*/ 5 h 82"/>
              <a:gd name="T4" fmla="*/ 125 w 137"/>
              <a:gd name="T5" fmla="*/ 13 h 82"/>
              <a:gd name="T6" fmla="*/ 118 w 137"/>
              <a:gd name="T7" fmla="*/ 23 h 82"/>
              <a:gd name="T8" fmla="*/ 112 w 137"/>
              <a:gd name="T9" fmla="*/ 30 h 82"/>
              <a:gd name="T10" fmla="*/ 102 w 137"/>
              <a:gd name="T11" fmla="*/ 39 h 82"/>
              <a:gd name="T12" fmla="*/ 92 w 137"/>
              <a:gd name="T13" fmla="*/ 47 h 82"/>
              <a:gd name="T14" fmla="*/ 73 w 137"/>
              <a:gd name="T15" fmla="*/ 61 h 82"/>
              <a:gd name="T16" fmla="*/ 52 w 137"/>
              <a:gd name="T17" fmla="*/ 72 h 82"/>
              <a:gd name="T18" fmla="*/ 30 w 137"/>
              <a:gd name="T19" fmla="*/ 81 h 82"/>
              <a:gd name="T20" fmla="*/ 22 w 137"/>
              <a:gd name="T21" fmla="*/ 82 h 82"/>
              <a:gd name="T22" fmla="*/ 14 w 137"/>
              <a:gd name="T23" fmla="*/ 82 h 82"/>
              <a:gd name="T24" fmla="*/ 7 w 137"/>
              <a:gd name="T25" fmla="*/ 80 h 82"/>
              <a:gd name="T26" fmla="*/ 1 w 137"/>
              <a:gd name="T27" fmla="*/ 76 h 82"/>
              <a:gd name="T28" fmla="*/ 0 w 137"/>
              <a:gd name="T29" fmla="*/ 68 h 82"/>
              <a:gd name="T30" fmla="*/ 1 w 137"/>
              <a:gd name="T31" fmla="*/ 64 h 82"/>
              <a:gd name="T32" fmla="*/ 9 w 137"/>
              <a:gd name="T33" fmla="*/ 51 h 82"/>
              <a:gd name="T34" fmla="*/ 18 w 137"/>
              <a:gd name="T35" fmla="*/ 41 h 82"/>
              <a:gd name="T36" fmla="*/ 33 w 137"/>
              <a:gd name="T37" fmla="*/ 34 h 82"/>
              <a:gd name="T38" fmla="*/ 51 w 137"/>
              <a:gd name="T39" fmla="*/ 27 h 82"/>
              <a:gd name="T40" fmla="*/ 68 w 137"/>
              <a:gd name="T41" fmla="*/ 22 h 82"/>
              <a:gd name="T42" fmla="*/ 85 w 137"/>
              <a:gd name="T43" fmla="*/ 18 h 82"/>
              <a:gd name="T44" fmla="*/ 113 w 137"/>
              <a:gd name="T45" fmla="*/ 10 h 82"/>
              <a:gd name="T46" fmla="*/ 137 w 137"/>
              <a:gd name="T47" fmla="*/ 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7" h="82">
                <a:moveTo>
                  <a:pt x="137" y="0"/>
                </a:moveTo>
                <a:lnTo>
                  <a:pt x="131" y="5"/>
                </a:lnTo>
                <a:lnTo>
                  <a:pt x="125" y="13"/>
                </a:lnTo>
                <a:lnTo>
                  <a:pt x="118" y="23"/>
                </a:lnTo>
                <a:lnTo>
                  <a:pt x="112" y="30"/>
                </a:lnTo>
                <a:lnTo>
                  <a:pt x="102" y="39"/>
                </a:lnTo>
                <a:lnTo>
                  <a:pt x="92" y="47"/>
                </a:lnTo>
                <a:lnTo>
                  <a:pt x="73" y="61"/>
                </a:lnTo>
                <a:lnTo>
                  <a:pt x="52" y="72"/>
                </a:lnTo>
                <a:lnTo>
                  <a:pt x="30" y="81"/>
                </a:lnTo>
                <a:lnTo>
                  <a:pt x="22" y="82"/>
                </a:lnTo>
                <a:lnTo>
                  <a:pt x="14" y="82"/>
                </a:lnTo>
                <a:lnTo>
                  <a:pt x="7" y="80"/>
                </a:lnTo>
                <a:lnTo>
                  <a:pt x="1" y="76"/>
                </a:lnTo>
                <a:lnTo>
                  <a:pt x="0" y="68"/>
                </a:lnTo>
                <a:lnTo>
                  <a:pt x="1" y="64"/>
                </a:lnTo>
                <a:lnTo>
                  <a:pt x="9" y="51"/>
                </a:lnTo>
                <a:lnTo>
                  <a:pt x="18" y="41"/>
                </a:lnTo>
                <a:lnTo>
                  <a:pt x="33" y="34"/>
                </a:lnTo>
                <a:lnTo>
                  <a:pt x="51" y="27"/>
                </a:lnTo>
                <a:lnTo>
                  <a:pt x="68" y="22"/>
                </a:lnTo>
                <a:lnTo>
                  <a:pt x="85" y="18"/>
                </a:lnTo>
                <a:lnTo>
                  <a:pt x="113" y="10"/>
                </a:lnTo>
                <a:lnTo>
                  <a:pt x="137" y="0"/>
                </a:lnTo>
                <a:close/>
              </a:path>
            </a:pathLst>
          </a:custGeom>
          <a:grpFill/>
          <a:ln w="0">
            <a:noFill/>
            <a:prstDash val="solid"/>
            <a:round/>
            <a:headEnd/>
            <a:tailEnd/>
          </a:ln>
        </xdr:spPr>
      </xdr:sp>
      <xdr:sp macro="" textlink="">
        <xdr:nvSpPr>
          <xdr:cNvPr id="251" name="Freeform 11">
            <a:extLst>
              <a:ext uri="{FF2B5EF4-FFF2-40B4-BE49-F238E27FC236}">
                <a16:creationId xmlns:a16="http://schemas.microsoft.com/office/drawing/2014/main" id="{00000000-0008-0000-0000-0000FB000000}"/>
              </a:ext>
            </a:extLst>
          </xdr:cNvPr>
          <xdr:cNvSpPr>
            <a:spLocks/>
          </xdr:cNvSpPr>
        </xdr:nvSpPr>
        <xdr:spPr bwMode="auto">
          <a:xfrm>
            <a:off x="1255" y="43"/>
            <a:ext cx="11" cy="5"/>
          </a:xfrm>
          <a:custGeom>
            <a:avLst/>
            <a:gdLst>
              <a:gd name="T0" fmla="*/ 29 w 145"/>
              <a:gd name="T1" fmla="*/ 0 h 65"/>
              <a:gd name="T2" fmla="*/ 37 w 145"/>
              <a:gd name="T3" fmla="*/ 2 h 65"/>
              <a:gd name="T4" fmla="*/ 58 w 145"/>
              <a:gd name="T5" fmla="*/ 10 h 65"/>
              <a:gd name="T6" fmla="*/ 78 w 145"/>
              <a:gd name="T7" fmla="*/ 23 h 65"/>
              <a:gd name="T8" fmla="*/ 96 w 145"/>
              <a:gd name="T9" fmla="*/ 36 h 65"/>
              <a:gd name="T10" fmla="*/ 121 w 145"/>
              <a:gd name="T11" fmla="*/ 52 h 65"/>
              <a:gd name="T12" fmla="*/ 145 w 145"/>
              <a:gd name="T13" fmla="*/ 65 h 65"/>
              <a:gd name="T14" fmla="*/ 136 w 145"/>
              <a:gd name="T15" fmla="*/ 63 h 65"/>
              <a:gd name="T16" fmla="*/ 125 w 145"/>
              <a:gd name="T17" fmla="*/ 64 h 65"/>
              <a:gd name="T18" fmla="*/ 113 w 145"/>
              <a:gd name="T19" fmla="*/ 65 h 65"/>
              <a:gd name="T20" fmla="*/ 105 w 145"/>
              <a:gd name="T21" fmla="*/ 65 h 65"/>
              <a:gd name="T22" fmla="*/ 92 w 145"/>
              <a:gd name="T23" fmla="*/ 63 h 65"/>
              <a:gd name="T24" fmla="*/ 79 w 145"/>
              <a:gd name="T25" fmla="*/ 61 h 65"/>
              <a:gd name="T26" fmla="*/ 57 w 145"/>
              <a:gd name="T27" fmla="*/ 54 h 65"/>
              <a:gd name="T28" fmla="*/ 34 w 145"/>
              <a:gd name="T29" fmla="*/ 46 h 65"/>
              <a:gd name="T30" fmla="*/ 14 w 145"/>
              <a:gd name="T31" fmla="*/ 35 h 65"/>
              <a:gd name="T32" fmla="*/ 7 w 145"/>
              <a:gd name="T33" fmla="*/ 30 h 65"/>
              <a:gd name="T34" fmla="*/ 2 w 145"/>
              <a:gd name="T35" fmla="*/ 24 h 65"/>
              <a:gd name="T36" fmla="*/ 0 w 145"/>
              <a:gd name="T37" fmla="*/ 17 h 65"/>
              <a:gd name="T38" fmla="*/ 0 w 145"/>
              <a:gd name="T39" fmla="*/ 10 h 65"/>
              <a:gd name="T40" fmla="*/ 5 w 145"/>
              <a:gd name="T41" fmla="*/ 5 h 65"/>
              <a:gd name="T42" fmla="*/ 9 w 145"/>
              <a:gd name="T43" fmla="*/ 3 h 65"/>
              <a:gd name="T44" fmla="*/ 18 w 145"/>
              <a:gd name="T45" fmla="*/ 1 h 65"/>
              <a:gd name="T46" fmla="*/ 29 w 145"/>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5" h="65">
                <a:moveTo>
                  <a:pt x="29" y="0"/>
                </a:moveTo>
                <a:lnTo>
                  <a:pt x="37" y="2"/>
                </a:lnTo>
                <a:lnTo>
                  <a:pt x="58" y="10"/>
                </a:lnTo>
                <a:lnTo>
                  <a:pt x="78" y="23"/>
                </a:lnTo>
                <a:lnTo>
                  <a:pt x="96" y="36"/>
                </a:lnTo>
                <a:lnTo>
                  <a:pt x="121" y="52"/>
                </a:lnTo>
                <a:lnTo>
                  <a:pt x="145" y="65"/>
                </a:lnTo>
                <a:lnTo>
                  <a:pt x="136" y="63"/>
                </a:lnTo>
                <a:lnTo>
                  <a:pt x="125" y="64"/>
                </a:lnTo>
                <a:lnTo>
                  <a:pt x="113" y="65"/>
                </a:lnTo>
                <a:lnTo>
                  <a:pt x="105" y="65"/>
                </a:lnTo>
                <a:lnTo>
                  <a:pt x="92" y="63"/>
                </a:lnTo>
                <a:lnTo>
                  <a:pt x="79" y="61"/>
                </a:lnTo>
                <a:lnTo>
                  <a:pt x="57" y="54"/>
                </a:lnTo>
                <a:lnTo>
                  <a:pt x="34" y="46"/>
                </a:lnTo>
                <a:lnTo>
                  <a:pt x="14" y="35"/>
                </a:lnTo>
                <a:lnTo>
                  <a:pt x="7" y="30"/>
                </a:lnTo>
                <a:lnTo>
                  <a:pt x="2" y="24"/>
                </a:lnTo>
                <a:lnTo>
                  <a:pt x="0" y="17"/>
                </a:lnTo>
                <a:lnTo>
                  <a:pt x="0" y="10"/>
                </a:lnTo>
                <a:lnTo>
                  <a:pt x="5" y="5"/>
                </a:lnTo>
                <a:lnTo>
                  <a:pt x="9" y="3"/>
                </a:lnTo>
                <a:lnTo>
                  <a:pt x="18" y="1"/>
                </a:lnTo>
                <a:lnTo>
                  <a:pt x="29" y="0"/>
                </a:lnTo>
                <a:close/>
              </a:path>
            </a:pathLst>
          </a:custGeom>
          <a:grpFill/>
          <a:ln w="0">
            <a:noFill/>
            <a:prstDash val="solid"/>
            <a:round/>
            <a:headEnd/>
            <a:tailEnd/>
          </a:ln>
        </xdr:spPr>
      </xdr:sp>
      <xdr:sp macro="" textlink="">
        <xdr:nvSpPr>
          <xdr:cNvPr id="252" name="Freeform 12">
            <a:extLst>
              <a:ext uri="{FF2B5EF4-FFF2-40B4-BE49-F238E27FC236}">
                <a16:creationId xmlns:a16="http://schemas.microsoft.com/office/drawing/2014/main" id="{00000000-0008-0000-0000-0000FC000000}"/>
              </a:ext>
            </a:extLst>
          </xdr:cNvPr>
          <xdr:cNvSpPr>
            <a:spLocks/>
          </xdr:cNvSpPr>
        </xdr:nvSpPr>
        <xdr:spPr bwMode="auto">
          <a:xfrm>
            <a:off x="1258" y="36"/>
            <a:ext cx="11" cy="5"/>
          </a:xfrm>
          <a:custGeom>
            <a:avLst/>
            <a:gdLst>
              <a:gd name="T0" fmla="*/ 147 w 147"/>
              <a:gd name="T1" fmla="*/ 0 h 63"/>
              <a:gd name="T2" fmla="*/ 139 w 147"/>
              <a:gd name="T3" fmla="*/ 4 h 63"/>
              <a:gd name="T4" fmla="*/ 131 w 147"/>
              <a:gd name="T5" fmla="*/ 12 h 63"/>
              <a:gd name="T6" fmla="*/ 123 w 147"/>
              <a:gd name="T7" fmla="*/ 19 h 63"/>
              <a:gd name="T8" fmla="*/ 117 w 147"/>
              <a:gd name="T9" fmla="*/ 25 h 63"/>
              <a:gd name="T10" fmla="*/ 105 w 147"/>
              <a:gd name="T11" fmla="*/ 33 h 63"/>
              <a:gd name="T12" fmla="*/ 94 w 147"/>
              <a:gd name="T13" fmla="*/ 39 h 63"/>
              <a:gd name="T14" fmla="*/ 73 w 147"/>
              <a:gd name="T15" fmla="*/ 49 h 63"/>
              <a:gd name="T16" fmla="*/ 50 w 147"/>
              <a:gd name="T17" fmla="*/ 58 h 63"/>
              <a:gd name="T18" fmla="*/ 27 w 147"/>
              <a:gd name="T19" fmla="*/ 63 h 63"/>
              <a:gd name="T20" fmla="*/ 19 w 147"/>
              <a:gd name="T21" fmla="*/ 63 h 63"/>
              <a:gd name="T22" fmla="*/ 11 w 147"/>
              <a:gd name="T23" fmla="*/ 62 h 63"/>
              <a:gd name="T24" fmla="*/ 4 w 147"/>
              <a:gd name="T25" fmla="*/ 59 h 63"/>
              <a:gd name="T26" fmla="*/ 0 w 147"/>
              <a:gd name="T27" fmla="*/ 53 h 63"/>
              <a:gd name="T28" fmla="*/ 0 w 147"/>
              <a:gd name="T29" fmla="*/ 46 h 63"/>
              <a:gd name="T30" fmla="*/ 1 w 147"/>
              <a:gd name="T31" fmla="*/ 42 h 63"/>
              <a:gd name="T32" fmla="*/ 11 w 147"/>
              <a:gd name="T33" fmla="*/ 30 h 63"/>
              <a:gd name="T34" fmla="*/ 23 w 147"/>
              <a:gd name="T35" fmla="*/ 22 h 63"/>
              <a:gd name="T36" fmla="*/ 39 w 147"/>
              <a:gd name="T37" fmla="*/ 17 h 63"/>
              <a:gd name="T38" fmla="*/ 56 w 147"/>
              <a:gd name="T39" fmla="*/ 14 h 63"/>
              <a:gd name="T40" fmla="*/ 74 w 147"/>
              <a:gd name="T41" fmla="*/ 12 h 63"/>
              <a:gd name="T42" fmla="*/ 91 w 147"/>
              <a:gd name="T43" fmla="*/ 9 h 63"/>
              <a:gd name="T44" fmla="*/ 120 w 147"/>
              <a:gd name="T45" fmla="*/ 6 h 63"/>
              <a:gd name="T46" fmla="*/ 147 w 147"/>
              <a:gd name="T47" fmla="*/ 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7" h="63">
                <a:moveTo>
                  <a:pt x="147" y="0"/>
                </a:moveTo>
                <a:lnTo>
                  <a:pt x="139" y="4"/>
                </a:lnTo>
                <a:lnTo>
                  <a:pt x="131" y="12"/>
                </a:lnTo>
                <a:lnTo>
                  <a:pt x="123" y="19"/>
                </a:lnTo>
                <a:lnTo>
                  <a:pt x="117" y="25"/>
                </a:lnTo>
                <a:lnTo>
                  <a:pt x="105" y="33"/>
                </a:lnTo>
                <a:lnTo>
                  <a:pt x="94" y="39"/>
                </a:lnTo>
                <a:lnTo>
                  <a:pt x="73" y="49"/>
                </a:lnTo>
                <a:lnTo>
                  <a:pt x="50" y="58"/>
                </a:lnTo>
                <a:lnTo>
                  <a:pt x="27" y="63"/>
                </a:lnTo>
                <a:lnTo>
                  <a:pt x="19" y="63"/>
                </a:lnTo>
                <a:lnTo>
                  <a:pt x="11" y="62"/>
                </a:lnTo>
                <a:lnTo>
                  <a:pt x="4" y="59"/>
                </a:lnTo>
                <a:lnTo>
                  <a:pt x="0" y="53"/>
                </a:lnTo>
                <a:lnTo>
                  <a:pt x="0" y="46"/>
                </a:lnTo>
                <a:lnTo>
                  <a:pt x="1" y="42"/>
                </a:lnTo>
                <a:lnTo>
                  <a:pt x="11" y="30"/>
                </a:lnTo>
                <a:lnTo>
                  <a:pt x="23" y="22"/>
                </a:lnTo>
                <a:lnTo>
                  <a:pt x="39" y="17"/>
                </a:lnTo>
                <a:lnTo>
                  <a:pt x="56" y="14"/>
                </a:lnTo>
                <a:lnTo>
                  <a:pt x="74" y="12"/>
                </a:lnTo>
                <a:lnTo>
                  <a:pt x="91" y="9"/>
                </a:lnTo>
                <a:lnTo>
                  <a:pt x="120" y="6"/>
                </a:lnTo>
                <a:lnTo>
                  <a:pt x="147" y="0"/>
                </a:lnTo>
                <a:close/>
              </a:path>
            </a:pathLst>
          </a:custGeom>
          <a:grpFill/>
          <a:ln w="0">
            <a:noFill/>
            <a:prstDash val="solid"/>
            <a:round/>
            <a:headEnd/>
            <a:tailEnd/>
          </a:ln>
        </xdr:spPr>
      </xdr:sp>
      <xdr:sp macro="" textlink="">
        <xdr:nvSpPr>
          <xdr:cNvPr id="253" name="Freeform 13">
            <a:extLst>
              <a:ext uri="{FF2B5EF4-FFF2-40B4-BE49-F238E27FC236}">
                <a16:creationId xmlns:a16="http://schemas.microsoft.com/office/drawing/2014/main" id="{00000000-0008-0000-0000-0000FD000000}"/>
              </a:ext>
            </a:extLst>
          </xdr:cNvPr>
          <xdr:cNvSpPr>
            <a:spLocks/>
          </xdr:cNvSpPr>
        </xdr:nvSpPr>
        <xdr:spPr bwMode="auto">
          <a:xfrm>
            <a:off x="1244" y="32"/>
            <a:ext cx="12" cy="5"/>
          </a:xfrm>
          <a:custGeom>
            <a:avLst/>
            <a:gdLst>
              <a:gd name="T0" fmla="*/ 156 w 156"/>
              <a:gd name="T1" fmla="*/ 0 h 67"/>
              <a:gd name="T2" fmla="*/ 147 w 156"/>
              <a:gd name="T3" fmla="*/ 4 h 67"/>
              <a:gd name="T4" fmla="*/ 139 w 156"/>
              <a:gd name="T5" fmla="*/ 13 h 67"/>
              <a:gd name="T6" fmla="*/ 131 w 156"/>
              <a:gd name="T7" fmla="*/ 21 h 67"/>
              <a:gd name="T8" fmla="*/ 124 w 156"/>
              <a:gd name="T9" fmla="*/ 29 h 67"/>
              <a:gd name="T10" fmla="*/ 113 w 156"/>
              <a:gd name="T11" fmla="*/ 36 h 67"/>
              <a:gd name="T12" fmla="*/ 101 w 156"/>
              <a:gd name="T13" fmla="*/ 44 h 67"/>
              <a:gd name="T14" fmla="*/ 79 w 156"/>
              <a:gd name="T15" fmla="*/ 54 h 67"/>
              <a:gd name="T16" fmla="*/ 55 w 156"/>
              <a:gd name="T17" fmla="*/ 62 h 67"/>
              <a:gd name="T18" fmla="*/ 31 w 156"/>
              <a:gd name="T19" fmla="*/ 67 h 67"/>
              <a:gd name="T20" fmla="*/ 24 w 156"/>
              <a:gd name="T21" fmla="*/ 67 h 67"/>
              <a:gd name="T22" fmla="*/ 16 w 156"/>
              <a:gd name="T23" fmla="*/ 66 h 67"/>
              <a:gd name="T24" fmla="*/ 10 w 156"/>
              <a:gd name="T25" fmla="*/ 63 h 67"/>
              <a:gd name="T26" fmla="*/ 4 w 156"/>
              <a:gd name="T27" fmla="*/ 59 h 67"/>
              <a:gd name="T28" fmla="*/ 1 w 156"/>
              <a:gd name="T29" fmla="*/ 53 h 67"/>
              <a:gd name="T30" fmla="*/ 0 w 156"/>
              <a:gd name="T31" fmla="*/ 45 h 67"/>
              <a:gd name="T32" fmla="*/ 2 w 156"/>
              <a:gd name="T33" fmla="*/ 40 h 67"/>
              <a:gd name="T34" fmla="*/ 8 w 156"/>
              <a:gd name="T35" fmla="*/ 31 h 67"/>
              <a:gd name="T36" fmla="*/ 15 w 156"/>
              <a:gd name="T37" fmla="*/ 24 h 67"/>
              <a:gd name="T38" fmla="*/ 24 w 156"/>
              <a:gd name="T39" fmla="*/ 19 h 67"/>
              <a:gd name="T40" fmla="*/ 41 w 156"/>
              <a:gd name="T41" fmla="*/ 14 h 67"/>
              <a:gd name="T42" fmla="*/ 59 w 156"/>
              <a:gd name="T43" fmla="*/ 10 h 67"/>
              <a:gd name="T44" fmla="*/ 78 w 156"/>
              <a:gd name="T45" fmla="*/ 9 h 67"/>
              <a:gd name="T46" fmla="*/ 97 w 156"/>
              <a:gd name="T47" fmla="*/ 8 h 67"/>
              <a:gd name="T48" fmla="*/ 117 w 156"/>
              <a:gd name="T49" fmla="*/ 6 h 67"/>
              <a:gd name="T50" fmla="*/ 137 w 156"/>
              <a:gd name="T51" fmla="*/ 4 h 67"/>
              <a:gd name="T52" fmla="*/ 156 w 156"/>
              <a:gd name="T5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56" h="67">
                <a:moveTo>
                  <a:pt x="156" y="0"/>
                </a:moveTo>
                <a:lnTo>
                  <a:pt x="147" y="4"/>
                </a:lnTo>
                <a:lnTo>
                  <a:pt x="139" y="13"/>
                </a:lnTo>
                <a:lnTo>
                  <a:pt x="131" y="21"/>
                </a:lnTo>
                <a:lnTo>
                  <a:pt x="124" y="29"/>
                </a:lnTo>
                <a:lnTo>
                  <a:pt x="113" y="36"/>
                </a:lnTo>
                <a:lnTo>
                  <a:pt x="101" y="44"/>
                </a:lnTo>
                <a:lnTo>
                  <a:pt x="79" y="54"/>
                </a:lnTo>
                <a:lnTo>
                  <a:pt x="55" y="62"/>
                </a:lnTo>
                <a:lnTo>
                  <a:pt x="31" y="67"/>
                </a:lnTo>
                <a:lnTo>
                  <a:pt x="24" y="67"/>
                </a:lnTo>
                <a:lnTo>
                  <a:pt x="16" y="66"/>
                </a:lnTo>
                <a:lnTo>
                  <a:pt x="10" y="63"/>
                </a:lnTo>
                <a:lnTo>
                  <a:pt x="4" y="59"/>
                </a:lnTo>
                <a:lnTo>
                  <a:pt x="1" y="53"/>
                </a:lnTo>
                <a:lnTo>
                  <a:pt x="0" y="45"/>
                </a:lnTo>
                <a:lnTo>
                  <a:pt x="2" y="40"/>
                </a:lnTo>
                <a:lnTo>
                  <a:pt x="8" y="31"/>
                </a:lnTo>
                <a:lnTo>
                  <a:pt x="15" y="24"/>
                </a:lnTo>
                <a:lnTo>
                  <a:pt x="24" y="19"/>
                </a:lnTo>
                <a:lnTo>
                  <a:pt x="41" y="14"/>
                </a:lnTo>
                <a:lnTo>
                  <a:pt x="59" y="10"/>
                </a:lnTo>
                <a:lnTo>
                  <a:pt x="78" y="9"/>
                </a:lnTo>
                <a:lnTo>
                  <a:pt x="97" y="8"/>
                </a:lnTo>
                <a:lnTo>
                  <a:pt x="117" y="6"/>
                </a:lnTo>
                <a:lnTo>
                  <a:pt x="137" y="4"/>
                </a:lnTo>
                <a:lnTo>
                  <a:pt x="156" y="0"/>
                </a:lnTo>
                <a:close/>
              </a:path>
            </a:pathLst>
          </a:custGeom>
          <a:grpFill/>
          <a:ln w="0">
            <a:noFill/>
            <a:prstDash val="solid"/>
            <a:round/>
            <a:headEnd/>
            <a:tailEnd/>
          </a:ln>
        </xdr:spPr>
      </xdr:sp>
      <xdr:sp macro="" textlink="">
        <xdr:nvSpPr>
          <xdr:cNvPr id="254" name="Freeform 14">
            <a:extLst>
              <a:ext uri="{FF2B5EF4-FFF2-40B4-BE49-F238E27FC236}">
                <a16:creationId xmlns:a16="http://schemas.microsoft.com/office/drawing/2014/main" id="{00000000-0008-0000-0000-0000FE000000}"/>
              </a:ext>
            </a:extLst>
          </xdr:cNvPr>
          <xdr:cNvSpPr>
            <a:spLocks/>
          </xdr:cNvSpPr>
        </xdr:nvSpPr>
        <xdr:spPr bwMode="auto">
          <a:xfrm>
            <a:off x="1233" y="31"/>
            <a:ext cx="10" cy="5"/>
          </a:xfrm>
          <a:custGeom>
            <a:avLst/>
            <a:gdLst>
              <a:gd name="T0" fmla="*/ 95 w 133"/>
              <a:gd name="T1" fmla="*/ 0 h 66"/>
              <a:gd name="T2" fmla="*/ 104 w 133"/>
              <a:gd name="T3" fmla="*/ 0 h 66"/>
              <a:gd name="T4" fmla="*/ 114 w 133"/>
              <a:gd name="T5" fmla="*/ 1 h 66"/>
              <a:gd name="T6" fmla="*/ 125 w 133"/>
              <a:gd name="T7" fmla="*/ 1 h 66"/>
              <a:gd name="T8" fmla="*/ 133 w 133"/>
              <a:gd name="T9" fmla="*/ 0 h 66"/>
              <a:gd name="T10" fmla="*/ 111 w 133"/>
              <a:gd name="T11" fmla="*/ 12 h 66"/>
              <a:gd name="T12" fmla="*/ 90 w 133"/>
              <a:gd name="T13" fmla="*/ 29 h 66"/>
              <a:gd name="T14" fmla="*/ 74 w 133"/>
              <a:gd name="T15" fmla="*/ 42 h 66"/>
              <a:gd name="T16" fmla="*/ 55 w 133"/>
              <a:gd name="T17" fmla="*/ 55 h 66"/>
              <a:gd name="T18" fmla="*/ 37 w 133"/>
              <a:gd name="T19" fmla="*/ 64 h 66"/>
              <a:gd name="T20" fmla="*/ 29 w 133"/>
              <a:gd name="T21" fmla="*/ 66 h 66"/>
              <a:gd name="T22" fmla="*/ 19 w 133"/>
              <a:gd name="T23" fmla="*/ 66 h 66"/>
              <a:gd name="T24" fmla="*/ 10 w 133"/>
              <a:gd name="T25" fmla="*/ 63 h 66"/>
              <a:gd name="T26" fmla="*/ 6 w 133"/>
              <a:gd name="T27" fmla="*/ 60 h 66"/>
              <a:gd name="T28" fmla="*/ 1 w 133"/>
              <a:gd name="T29" fmla="*/ 55 h 66"/>
              <a:gd name="T30" fmla="*/ 0 w 133"/>
              <a:gd name="T31" fmla="*/ 47 h 66"/>
              <a:gd name="T32" fmla="*/ 2 w 133"/>
              <a:gd name="T33" fmla="*/ 41 h 66"/>
              <a:gd name="T34" fmla="*/ 6 w 133"/>
              <a:gd name="T35" fmla="*/ 34 h 66"/>
              <a:gd name="T36" fmla="*/ 12 w 133"/>
              <a:gd name="T37" fmla="*/ 29 h 66"/>
              <a:gd name="T38" fmla="*/ 30 w 133"/>
              <a:gd name="T39" fmla="*/ 18 h 66"/>
              <a:gd name="T40" fmla="*/ 50 w 133"/>
              <a:gd name="T41" fmla="*/ 10 h 66"/>
              <a:gd name="T42" fmla="*/ 72 w 133"/>
              <a:gd name="T43" fmla="*/ 3 h 66"/>
              <a:gd name="T44" fmla="*/ 83 w 133"/>
              <a:gd name="T45" fmla="*/ 1 h 66"/>
              <a:gd name="T46" fmla="*/ 95 w 133"/>
              <a:gd name="T47"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3" h="66">
                <a:moveTo>
                  <a:pt x="95" y="0"/>
                </a:moveTo>
                <a:lnTo>
                  <a:pt x="104" y="0"/>
                </a:lnTo>
                <a:lnTo>
                  <a:pt x="114" y="1"/>
                </a:lnTo>
                <a:lnTo>
                  <a:pt x="125" y="1"/>
                </a:lnTo>
                <a:lnTo>
                  <a:pt x="133" y="0"/>
                </a:lnTo>
                <a:lnTo>
                  <a:pt x="111" y="12"/>
                </a:lnTo>
                <a:lnTo>
                  <a:pt x="90" y="29"/>
                </a:lnTo>
                <a:lnTo>
                  <a:pt x="74" y="42"/>
                </a:lnTo>
                <a:lnTo>
                  <a:pt x="55" y="55"/>
                </a:lnTo>
                <a:lnTo>
                  <a:pt x="37" y="64"/>
                </a:lnTo>
                <a:lnTo>
                  <a:pt x="29" y="66"/>
                </a:lnTo>
                <a:lnTo>
                  <a:pt x="19" y="66"/>
                </a:lnTo>
                <a:lnTo>
                  <a:pt x="10" y="63"/>
                </a:lnTo>
                <a:lnTo>
                  <a:pt x="6" y="60"/>
                </a:lnTo>
                <a:lnTo>
                  <a:pt x="1" y="55"/>
                </a:lnTo>
                <a:lnTo>
                  <a:pt x="0" y="47"/>
                </a:lnTo>
                <a:lnTo>
                  <a:pt x="2" y="41"/>
                </a:lnTo>
                <a:lnTo>
                  <a:pt x="6" y="34"/>
                </a:lnTo>
                <a:lnTo>
                  <a:pt x="12" y="29"/>
                </a:lnTo>
                <a:lnTo>
                  <a:pt x="30" y="18"/>
                </a:lnTo>
                <a:lnTo>
                  <a:pt x="50" y="10"/>
                </a:lnTo>
                <a:lnTo>
                  <a:pt x="72" y="3"/>
                </a:lnTo>
                <a:lnTo>
                  <a:pt x="83" y="1"/>
                </a:lnTo>
                <a:lnTo>
                  <a:pt x="95" y="0"/>
                </a:lnTo>
                <a:close/>
              </a:path>
            </a:pathLst>
          </a:custGeom>
          <a:grpFill/>
          <a:ln w="0">
            <a:noFill/>
            <a:prstDash val="solid"/>
            <a:round/>
            <a:headEnd/>
            <a:tailEnd/>
          </a:ln>
        </xdr:spPr>
      </xdr:sp>
      <xdr:sp macro="" textlink="">
        <xdr:nvSpPr>
          <xdr:cNvPr id="255" name="Freeform 15">
            <a:extLst>
              <a:ext uri="{FF2B5EF4-FFF2-40B4-BE49-F238E27FC236}">
                <a16:creationId xmlns:a16="http://schemas.microsoft.com/office/drawing/2014/main" id="{00000000-0008-0000-0000-0000FF000000}"/>
              </a:ext>
            </a:extLst>
          </xdr:cNvPr>
          <xdr:cNvSpPr>
            <a:spLocks/>
          </xdr:cNvSpPr>
        </xdr:nvSpPr>
        <xdr:spPr bwMode="auto">
          <a:xfrm>
            <a:off x="1218" y="36"/>
            <a:ext cx="10" cy="5"/>
          </a:xfrm>
          <a:custGeom>
            <a:avLst/>
            <a:gdLst>
              <a:gd name="T0" fmla="*/ 95 w 132"/>
              <a:gd name="T1" fmla="*/ 0 h 65"/>
              <a:gd name="T2" fmla="*/ 104 w 132"/>
              <a:gd name="T3" fmla="*/ 0 h 65"/>
              <a:gd name="T4" fmla="*/ 114 w 132"/>
              <a:gd name="T5" fmla="*/ 1 h 65"/>
              <a:gd name="T6" fmla="*/ 125 w 132"/>
              <a:gd name="T7" fmla="*/ 2 h 65"/>
              <a:gd name="T8" fmla="*/ 132 w 132"/>
              <a:gd name="T9" fmla="*/ 0 h 65"/>
              <a:gd name="T10" fmla="*/ 112 w 132"/>
              <a:gd name="T11" fmla="*/ 13 h 65"/>
              <a:gd name="T12" fmla="*/ 90 w 132"/>
              <a:gd name="T13" fmla="*/ 29 h 65"/>
              <a:gd name="T14" fmla="*/ 74 w 132"/>
              <a:gd name="T15" fmla="*/ 42 h 65"/>
              <a:gd name="T16" fmla="*/ 56 w 132"/>
              <a:gd name="T17" fmla="*/ 56 h 65"/>
              <a:gd name="T18" fmla="*/ 37 w 132"/>
              <a:gd name="T19" fmla="*/ 64 h 65"/>
              <a:gd name="T20" fmla="*/ 29 w 132"/>
              <a:gd name="T21" fmla="*/ 65 h 65"/>
              <a:gd name="T22" fmla="*/ 19 w 132"/>
              <a:gd name="T23" fmla="*/ 65 h 65"/>
              <a:gd name="T24" fmla="*/ 10 w 132"/>
              <a:gd name="T25" fmla="*/ 63 h 65"/>
              <a:gd name="T26" fmla="*/ 6 w 132"/>
              <a:gd name="T27" fmla="*/ 61 h 65"/>
              <a:gd name="T28" fmla="*/ 1 w 132"/>
              <a:gd name="T29" fmla="*/ 55 h 65"/>
              <a:gd name="T30" fmla="*/ 0 w 132"/>
              <a:gd name="T31" fmla="*/ 48 h 65"/>
              <a:gd name="T32" fmla="*/ 2 w 132"/>
              <a:gd name="T33" fmla="*/ 41 h 65"/>
              <a:gd name="T34" fmla="*/ 6 w 132"/>
              <a:gd name="T35" fmla="*/ 34 h 65"/>
              <a:gd name="T36" fmla="*/ 11 w 132"/>
              <a:gd name="T37" fmla="*/ 30 h 65"/>
              <a:gd name="T38" fmla="*/ 30 w 132"/>
              <a:gd name="T39" fmla="*/ 18 h 65"/>
              <a:gd name="T40" fmla="*/ 50 w 132"/>
              <a:gd name="T41" fmla="*/ 9 h 65"/>
              <a:gd name="T42" fmla="*/ 71 w 132"/>
              <a:gd name="T43" fmla="*/ 3 h 65"/>
              <a:gd name="T44" fmla="*/ 83 w 132"/>
              <a:gd name="T45" fmla="*/ 1 h 65"/>
              <a:gd name="T46" fmla="*/ 95 w 132"/>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2" h="65">
                <a:moveTo>
                  <a:pt x="95" y="0"/>
                </a:moveTo>
                <a:lnTo>
                  <a:pt x="104" y="0"/>
                </a:lnTo>
                <a:lnTo>
                  <a:pt x="114" y="1"/>
                </a:lnTo>
                <a:lnTo>
                  <a:pt x="125" y="2"/>
                </a:lnTo>
                <a:lnTo>
                  <a:pt x="132" y="0"/>
                </a:lnTo>
                <a:lnTo>
                  <a:pt x="112" y="13"/>
                </a:lnTo>
                <a:lnTo>
                  <a:pt x="90" y="29"/>
                </a:lnTo>
                <a:lnTo>
                  <a:pt x="74" y="42"/>
                </a:lnTo>
                <a:lnTo>
                  <a:pt x="56" y="56"/>
                </a:lnTo>
                <a:lnTo>
                  <a:pt x="37" y="64"/>
                </a:lnTo>
                <a:lnTo>
                  <a:pt x="29" y="65"/>
                </a:lnTo>
                <a:lnTo>
                  <a:pt x="19" y="65"/>
                </a:lnTo>
                <a:lnTo>
                  <a:pt x="10" y="63"/>
                </a:lnTo>
                <a:lnTo>
                  <a:pt x="6" y="61"/>
                </a:lnTo>
                <a:lnTo>
                  <a:pt x="1" y="55"/>
                </a:lnTo>
                <a:lnTo>
                  <a:pt x="0" y="48"/>
                </a:lnTo>
                <a:lnTo>
                  <a:pt x="2" y="41"/>
                </a:lnTo>
                <a:lnTo>
                  <a:pt x="6" y="34"/>
                </a:lnTo>
                <a:lnTo>
                  <a:pt x="11" y="30"/>
                </a:lnTo>
                <a:lnTo>
                  <a:pt x="30" y="18"/>
                </a:lnTo>
                <a:lnTo>
                  <a:pt x="50" y="9"/>
                </a:lnTo>
                <a:lnTo>
                  <a:pt x="71" y="3"/>
                </a:lnTo>
                <a:lnTo>
                  <a:pt x="83" y="1"/>
                </a:lnTo>
                <a:lnTo>
                  <a:pt x="95" y="0"/>
                </a:lnTo>
                <a:close/>
              </a:path>
            </a:pathLst>
          </a:custGeom>
          <a:grpFill/>
          <a:ln w="0">
            <a:noFill/>
            <a:prstDash val="solid"/>
            <a:round/>
            <a:headEnd/>
            <a:tailEnd/>
          </a:ln>
        </xdr:spPr>
      </xdr:sp>
      <xdr:sp macro="" textlink="">
        <xdr:nvSpPr>
          <xdr:cNvPr id="256" name="Freeform 16">
            <a:extLst>
              <a:ext uri="{FF2B5EF4-FFF2-40B4-BE49-F238E27FC236}">
                <a16:creationId xmlns:a16="http://schemas.microsoft.com/office/drawing/2014/main" id="{00000000-0008-0000-0000-000000010000}"/>
              </a:ext>
            </a:extLst>
          </xdr:cNvPr>
          <xdr:cNvSpPr>
            <a:spLocks/>
          </xdr:cNvSpPr>
        </xdr:nvSpPr>
        <xdr:spPr bwMode="auto">
          <a:xfrm>
            <a:off x="1222" y="40"/>
            <a:ext cx="12" cy="4"/>
          </a:xfrm>
          <a:custGeom>
            <a:avLst/>
            <a:gdLst>
              <a:gd name="T0" fmla="*/ 35 w 163"/>
              <a:gd name="T1" fmla="*/ 0 h 55"/>
              <a:gd name="T2" fmla="*/ 53 w 163"/>
              <a:gd name="T3" fmla="*/ 2 h 55"/>
              <a:gd name="T4" fmla="*/ 72 w 163"/>
              <a:gd name="T5" fmla="*/ 8 h 55"/>
              <a:gd name="T6" fmla="*/ 89 w 163"/>
              <a:gd name="T7" fmla="*/ 14 h 55"/>
              <a:gd name="T8" fmla="*/ 106 w 163"/>
              <a:gd name="T9" fmla="*/ 20 h 55"/>
              <a:gd name="T10" fmla="*/ 125 w 163"/>
              <a:gd name="T11" fmla="*/ 28 h 55"/>
              <a:gd name="T12" fmla="*/ 145 w 163"/>
              <a:gd name="T13" fmla="*/ 34 h 55"/>
              <a:gd name="T14" fmla="*/ 163 w 163"/>
              <a:gd name="T15" fmla="*/ 39 h 55"/>
              <a:gd name="T16" fmla="*/ 153 w 163"/>
              <a:gd name="T17" fmla="*/ 40 h 55"/>
              <a:gd name="T18" fmla="*/ 142 w 163"/>
              <a:gd name="T19" fmla="*/ 43 h 55"/>
              <a:gd name="T20" fmla="*/ 132 w 163"/>
              <a:gd name="T21" fmla="*/ 48 h 55"/>
              <a:gd name="T22" fmla="*/ 122 w 163"/>
              <a:gd name="T23" fmla="*/ 51 h 55"/>
              <a:gd name="T24" fmla="*/ 108 w 163"/>
              <a:gd name="T25" fmla="*/ 54 h 55"/>
              <a:gd name="T26" fmla="*/ 94 w 163"/>
              <a:gd name="T27" fmla="*/ 55 h 55"/>
              <a:gd name="T28" fmla="*/ 69 w 163"/>
              <a:gd name="T29" fmla="*/ 55 h 55"/>
              <a:gd name="T30" fmla="*/ 45 w 163"/>
              <a:gd name="T31" fmla="*/ 53 h 55"/>
              <a:gd name="T32" fmla="*/ 20 w 163"/>
              <a:gd name="T33" fmla="*/ 46 h 55"/>
              <a:gd name="T34" fmla="*/ 13 w 163"/>
              <a:gd name="T35" fmla="*/ 42 h 55"/>
              <a:gd name="T36" fmla="*/ 6 w 163"/>
              <a:gd name="T37" fmla="*/ 36 h 55"/>
              <a:gd name="T38" fmla="*/ 1 w 163"/>
              <a:gd name="T39" fmla="*/ 30 h 55"/>
              <a:gd name="T40" fmla="*/ 0 w 163"/>
              <a:gd name="T41" fmla="*/ 21 h 55"/>
              <a:gd name="T42" fmla="*/ 3 w 163"/>
              <a:gd name="T43" fmla="*/ 14 h 55"/>
              <a:gd name="T44" fmla="*/ 7 w 163"/>
              <a:gd name="T45" fmla="*/ 10 h 55"/>
              <a:gd name="T46" fmla="*/ 16 w 163"/>
              <a:gd name="T47" fmla="*/ 4 h 55"/>
              <a:gd name="T48" fmla="*/ 26 w 163"/>
              <a:gd name="T49" fmla="*/ 1 h 55"/>
              <a:gd name="T50" fmla="*/ 35 w 163"/>
              <a:gd name="T5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 h="55">
                <a:moveTo>
                  <a:pt x="35" y="0"/>
                </a:moveTo>
                <a:lnTo>
                  <a:pt x="53" y="2"/>
                </a:lnTo>
                <a:lnTo>
                  <a:pt x="72" y="8"/>
                </a:lnTo>
                <a:lnTo>
                  <a:pt x="89" y="14"/>
                </a:lnTo>
                <a:lnTo>
                  <a:pt x="106" y="20"/>
                </a:lnTo>
                <a:lnTo>
                  <a:pt x="125" y="28"/>
                </a:lnTo>
                <a:lnTo>
                  <a:pt x="145" y="34"/>
                </a:lnTo>
                <a:lnTo>
                  <a:pt x="163" y="39"/>
                </a:lnTo>
                <a:lnTo>
                  <a:pt x="153" y="40"/>
                </a:lnTo>
                <a:lnTo>
                  <a:pt x="142" y="43"/>
                </a:lnTo>
                <a:lnTo>
                  <a:pt x="132" y="48"/>
                </a:lnTo>
                <a:lnTo>
                  <a:pt x="122" y="51"/>
                </a:lnTo>
                <a:lnTo>
                  <a:pt x="108" y="54"/>
                </a:lnTo>
                <a:lnTo>
                  <a:pt x="94" y="55"/>
                </a:lnTo>
                <a:lnTo>
                  <a:pt x="69" y="55"/>
                </a:lnTo>
                <a:lnTo>
                  <a:pt x="45" y="53"/>
                </a:lnTo>
                <a:lnTo>
                  <a:pt x="20" y="46"/>
                </a:lnTo>
                <a:lnTo>
                  <a:pt x="13" y="42"/>
                </a:lnTo>
                <a:lnTo>
                  <a:pt x="6" y="36"/>
                </a:lnTo>
                <a:lnTo>
                  <a:pt x="1" y="30"/>
                </a:lnTo>
                <a:lnTo>
                  <a:pt x="0" y="21"/>
                </a:lnTo>
                <a:lnTo>
                  <a:pt x="3" y="14"/>
                </a:lnTo>
                <a:lnTo>
                  <a:pt x="7" y="10"/>
                </a:lnTo>
                <a:lnTo>
                  <a:pt x="16" y="4"/>
                </a:lnTo>
                <a:lnTo>
                  <a:pt x="26" y="1"/>
                </a:lnTo>
                <a:lnTo>
                  <a:pt x="35" y="0"/>
                </a:lnTo>
                <a:close/>
              </a:path>
            </a:pathLst>
          </a:custGeom>
          <a:grpFill/>
          <a:ln w="0">
            <a:noFill/>
            <a:prstDash val="solid"/>
            <a:round/>
            <a:headEnd/>
            <a:tailEnd/>
          </a:ln>
        </xdr:spPr>
      </xdr:sp>
      <xdr:sp macro="" textlink="">
        <xdr:nvSpPr>
          <xdr:cNvPr id="257" name="Freeform 17">
            <a:extLst>
              <a:ext uri="{FF2B5EF4-FFF2-40B4-BE49-F238E27FC236}">
                <a16:creationId xmlns:a16="http://schemas.microsoft.com/office/drawing/2014/main" id="{00000000-0008-0000-0000-000001010000}"/>
              </a:ext>
            </a:extLst>
          </xdr:cNvPr>
          <xdr:cNvSpPr>
            <a:spLocks/>
          </xdr:cNvSpPr>
        </xdr:nvSpPr>
        <xdr:spPr bwMode="auto">
          <a:xfrm>
            <a:off x="1246" y="45"/>
            <a:ext cx="11" cy="11"/>
          </a:xfrm>
          <a:custGeom>
            <a:avLst/>
            <a:gdLst>
              <a:gd name="T0" fmla="*/ 21 w 139"/>
              <a:gd name="T1" fmla="*/ 0 h 143"/>
              <a:gd name="T2" fmla="*/ 29 w 139"/>
              <a:gd name="T3" fmla="*/ 1 h 143"/>
              <a:gd name="T4" fmla="*/ 38 w 139"/>
              <a:gd name="T5" fmla="*/ 5 h 143"/>
              <a:gd name="T6" fmla="*/ 45 w 139"/>
              <a:gd name="T7" fmla="*/ 8 h 143"/>
              <a:gd name="T8" fmla="*/ 69 w 139"/>
              <a:gd name="T9" fmla="*/ 26 h 143"/>
              <a:gd name="T10" fmla="*/ 89 w 139"/>
              <a:gd name="T11" fmla="*/ 48 h 143"/>
              <a:gd name="T12" fmla="*/ 106 w 139"/>
              <a:gd name="T13" fmla="*/ 70 h 143"/>
              <a:gd name="T14" fmla="*/ 115 w 139"/>
              <a:gd name="T15" fmla="*/ 83 h 143"/>
              <a:gd name="T16" fmla="*/ 122 w 139"/>
              <a:gd name="T17" fmla="*/ 97 h 143"/>
              <a:gd name="T18" fmla="*/ 125 w 139"/>
              <a:gd name="T19" fmla="*/ 105 h 143"/>
              <a:gd name="T20" fmla="*/ 128 w 139"/>
              <a:gd name="T21" fmla="*/ 116 h 143"/>
              <a:gd name="T22" fmla="*/ 130 w 139"/>
              <a:gd name="T23" fmla="*/ 127 h 143"/>
              <a:gd name="T24" fmla="*/ 134 w 139"/>
              <a:gd name="T25" fmla="*/ 137 h 143"/>
              <a:gd name="T26" fmla="*/ 139 w 139"/>
              <a:gd name="T27" fmla="*/ 143 h 143"/>
              <a:gd name="T28" fmla="*/ 121 w 139"/>
              <a:gd name="T29" fmla="*/ 129 h 143"/>
              <a:gd name="T30" fmla="*/ 102 w 139"/>
              <a:gd name="T31" fmla="*/ 116 h 143"/>
              <a:gd name="T32" fmla="*/ 81 w 139"/>
              <a:gd name="T33" fmla="*/ 103 h 143"/>
              <a:gd name="T34" fmla="*/ 62 w 139"/>
              <a:gd name="T35" fmla="*/ 93 h 143"/>
              <a:gd name="T36" fmla="*/ 43 w 139"/>
              <a:gd name="T37" fmla="*/ 81 h 143"/>
              <a:gd name="T38" fmla="*/ 25 w 139"/>
              <a:gd name="T39" fmla="*/ 68 h 143"/>
              <a:gd name="T40" fmla="*/ 10 w 139"/>
              <a:gd name="T41" fmla="*/ 53 h 143"/>
              <a:gd name="T42" fmla="*/ 5 w 139"/>
              <a:gd name="T43" fmla="*/ 43 h 143"/>
              <a:gd name="T44" fmla="*/ 0 w 139"/>
              <a:gd name="T45" fmla="*/ 31 h 143"/>
              <a:gd name="T46" fmla="*/ 0 w 139"/>
              <a:gd name="T47" fmla="*/ 20 h 143"/>
              <a:gd name="T48" fmla="*/ 1 w 139"/>
              <a:gd name="T49" fmla="*/ 14 h 143"/>
              <a:gd name="T50" fmla="*/ 6 w 139"/>
              <a:gd name="T51" fmla="*/ 6 h 143"/>
              <a:gd name="T52" fmla="*/ 12 w 139"/>
              <a:gd name="T53" fmla="*/ 1 h 143"/>
              <a:gd name="T54" fmla="*/ 21 w 139"/>
              <a:gd name="T55" fmla="*/ 0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39" h="143">
                <a:moveTo>
                  <a:pt x="21" y="0"/>
                </a:moveTo>
                <a:lnTo>
                  <a:pt x="29" y="1"/>
                </a:lnTo>
                <a:lnTo>
                  <a:pt x="38" y="5"/>
                </a:lnTo>
                <a:lnTo>
                  <a:pt x="45" y="8"/>
                </a:lnTo>
                <a:lnTo>
                  <a:pt x="69" y="26"/>
                </a:lnTo>
                <a:lnTo>
                  <a:pt x="89" y="48"/>
                </a:lnTo>
                <a:lnTo>
                  <a:pt x="106" y="70"/>
                </a:lnTo>
                <a:lnTo>
                  <a:pt x="115" y="83"/>
                </a:lnTo>
                <a:lnTo>
                  <a:pt x="122" y="97"/>
                </a:lnTo>
                <a:lnTo>
                  <a:pt x="125" y="105"/>
                </a:lnTo>
                <a:lnTo>
                  <a:pt x="128" y="116"/>
                </a:lnTo>
                <a:lnTo>
                  <a:pt x="130" y="127"/>
                </a:lnTo>
                <a:lnTo>
                  <a:pt x="134" y="137"/>
                </a:lnTo>
                <a:lnTo>
                  <a:pt x="139" y="143"/>
                </a:lnTo>
                <a:lnTo>
                  <a:pt x="121" y="129"/>
                </a:lnTo>
                <a:lnTo>
                  <a:pt x="102" y="116"/>
                </a:lnTo>
                <a:lnTo>
                  <a:pt x="81" y="103"/>
                </a:lnTo>
                <a:lnTo>
                  <a:pt x="62" y="93"/>
                </a:lnTo>
                <a:lnTo>
                  <a:pt x="43" y="81"/>
                </a:lnTo>
                <a:lnTo>
                  <a:pt x="25" y="68"/>
                </a:lnTo>
                <a:lnTo>
                  <a:pt x="10" y="53"/>
                </a:lnTo>
                <a:lnTo>
                  <a:pt x="5" y="43"/>
                </a:lnTo>
                <a:lnTo>
                  <a:pt x="0" y="31"/>
                </a:lnTo>
                <a:lnTo>
                  <a:pt x="0" y="20"/>
                </a:lnTo>
                <a:lnTo>
                  <a:pt x="1" y="14"/>
                </a:lnTo>
                <a:lnTo>
                  <a:pt x="6" y="6"/>
                </a:lnTo>
                <a:lnTo>
                  <a:pt x="12" y="1"/>
                </a:lnTo>
                <a:lnTo>
                  <a:pt x="21" y="0"/>
                </a:lnTo>
                <a:close/>
              </a:path>
            </a:pathLst>
          </a:custGeom>
          <a:grpFill/>
          <a:ln w="0">
            <a:noFill/>
            <a:prstDash val="solid"/>
            <a:round/>
            <a:headEnd/>
            <a:tailEnd/>
          </a:ln>
        </xdr:spPr>
      </xdr:sp>
      <xdr:sp macro="" textlink="">
        <xdr:nvSpPr>
          <xdr:cNvPr id="258" name="Freeform 18">
            <a:extLst>
              <a:ext uri="{FF2B5EF4-FFF2-40B4-BE49-F238E27FC236}">
                <a16:creationId xmlns:a16="http://schemas.microsoft.com/office/drawing/2014/main" id="{00000000-0008-0000-0000-000002010000}"/>
              </a:ext>
            </a:extLst>
          </xdr:cNvPr>
          <xdr:cNvSpPr>
            <a:spLocks/>
          </xdr:cNvSpPr>
        </xdr:nvSpPr>
        <xdr:spPr bwMode="auto">
          <a:xfrm>
            <a:off x="1239" y="40"/>
            <a:ext cx="7" cy="12"/>
          </a:xfrm>
          <a:custGeom>
            <a:avLst/>
            <a:gdLst>
              <a:gd name="T0" fmla="*/ 20 w 94"/>
              <a:gd name="T1" fmla="*/ 0 h 152"/>
              <a:gd name="T2" fmla="*/ 30 w 94"/>
              <a:gd name="T3" fmla="*/ 3 h 152"/>
              <a:gd name="T4" fmla="*/ 38 w 94"/>
              <a:gd name="T5" fmla="*/ 8 h 152"/>
              <a:gd name="T6" fmla="*/ 45 w 94"/>
              <a:gd name="T7" fmla="*/ 13 h 152"/>
              <a:gd name="T8" fmla="*/ 61 w 94"/>
              <a:gd name="T9" fmla="*/ 35 h 152"/>
              <a:gd name="T10" fmla="*/ 74 w 94"/>
              <a:gd name="T11" fmla="*/ 57 h 152"/>
              <a:gd name="T12" fmla="*/ 83 w 94"/>
              <a:gd name="T13" fmla="*/ 81 h 152"/>
              <a:gd name="T14" fmla="*/ 88 w 94"/>
              <a:gd name="T15" fmla="*/ 95 h 152"/>
              <a:gd name="T16" fmla="*/ 91 w 94"/>
              <a:gd name="T17" fmla="*/ 108 h 152"/>
              <a:gd name="T18" fmla="*/ 91 w 94"/>
              <a:gd name="T19" fmla="*/ 118 h 152"/>
              <a:gd name="T20" fmla="*/ 91 w 94"/>
              <a:gd name="T21" fmla="*/ 130 h 152"/>
              <a:gd name="T22" fmla="*/ 91 w 94"/>
              <a:gd name="T23" fmla="*/ 142 h 152"/>
              <a:gd name="T24" fmla="*/ 94 w 94"/>
              <a:gd name="T25" fmla="*/ 152 h 152"/>
              <a:gd name="T26" fmla="*/ 76 w 94"/>
              <a:gd name="T27" fmla="*/ 127 h 152"/>
              <a:gd name="T28" fmla="*/ 53 w 94"/>
              <a:gd name="T29" fmla="*/ 103 h 152"/>
              <a:gd name="T30" fmla="*/ 39 w 94"/>
              <a:gd name="T31" fmla="*/ 89 h 152"/>
              <a:gd name="T32" fmla="*/ 25 w 94"/>
              <a:gd name="T33" fmla="*/ 75 h 152"/>
              <a:gd name="T34" fmla="*/ 13 w 94"/>
              <a:gd name="T35" fmla="*/ 59 h 152"/>
              <a:gd name="T36" fmla="*/ 3 w 94"/>
              <a:gd name="T37" fmla="*/ 43 h 152"/>
              <a:gd name="T38" fmla="*/ 1 w 94"/>
              <a:gd name="T39" fmla="*/ 34 h 152"/>
              <a:gd name="T40" fmla="*/ 0 w 94"/>
              <a:gd name="T41" fmla="*/ 23 h 152"/>
              <a:gd name="T42" fmla="*/ 2 w 94"/>
              <a:gd name="T43" fmla="*/ 13 h 152"/>
              <a:gd name="T44" fmla="*/ 5 w 94"/>
              <a:gd name="T45" fmla="*/ 8 h 152"/>
              <a:gd name="T46" fmla="*/ 11 w 94"/>
              <a:gd name="T47" fmla="*/ 2 h 152"/>
              <a:gd name="T48" fmla="*/ 20 w 94"/>
              <a:gd name="T49"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94" h="152">
                <a:moveTo>
                  <a:pt x="20" y="0"/>
                </a:moveTo>
                <a:lnTo>
                  <a:pt x="30" y="3"/>
                </a:lnTo>
                <a:lnTo>
                  <a:pt x="38" y="8"/>
                </a:lnTo>
                <a:lnTo>
                  <a:pt x="45" y="13"/>
                </a:lnTo>
                <a:lnTo>
                  <a:pt x="61" y="35"/>
                </a:lnTo>
                <a:lnTo>
                  <a:pt x="74" y="57"/>
                </a:lnTo>
                <a:lnTo>
                  <a:pt x="83" y="81"/>
                </a:lnTo>
                <a:lnTo>
                  <a:pt x="88" y="95"/>
                </a:lnTo>
                <a:lnTo>
                  <a:pt x="91" y="108"/>
                </a:lnTo>
                <a:lnTo>
                  <a:pt x="91" y="118"/>
                </a:lnTo>
                <a:lnTo>
                  <a:pt x="91" y="130"/>
                </a:lnTo>
                <a:lnTo>
                  <a:pt x="91" y="142"/>
                </a:lnTo>
                <a:lnTo>
                  <a:pt x="94" y="152"/>
                </a:lnTo>
                <a:lnTo>
                  <a:pt x="76" y="127"/>
                </a:lnTo>
                <a:lnTo>
                  <a:pt x="53" y="103"/>
                </a:lnTo>
                <a:lnTo>
                  <a:pt x="39" y="89"/>
                </a:lnTo>
                <a:lnTo>
                  <a:pt x="25" y="75"/>
                </a:lnTo>
                <a:lnTo>
                  <a:pt x="13" y="59"/>
                </a:lnTo>
                <a:lnTo>
                  <a:pt x="3" y="43"/>
                </a:lnTo>
                <a:lnTo>
                  <a:pt x="1" y="34"/>
                </a:lnTo>
                <a:lnTo>
                  <a:pt x="0" y="23"/>
                </a:lnTo>
                <a:lnTo>
                  <a:pt x="2" y="13"/>
                </a:lnTo>
                <a:lnTo>
                  <a:pt x="5" y="8"/>
                </a:lnTo>
                <a:lnTo>
                  <a:pt x="11" y="2"/>
                </a:lnTo>
                <a:lnTo>
                  <a:pt x="20" y="0"/>
                </a:lnTo>
                <a:close/>
              </a:path>
            </a:pathLst>
          </a:custGeom>
          <a:grpFill/>
          <a:ln w="0">
            <a:noFill/>
            <a:prstDash val="solid"/>
            <a:round/>
            <a:headEnd/>
            <a:tailEnd/>
          </a:ln>
        </xdr:spPr>
      </xdr:sp>
      <xdr:sp macro="" textlink="">
        <xdr:nvSpPr>
          <xdr:cNvPr id="259" name="Freeform 19">
            <a:extLst>
              <a:ext uri="{FF2B5EF4-FFF2-40B4-BE49-F238E27FC236}">
                <a16:creationId xmlns:a16="http://schemas.microsoft.com/office/drawing/2014/main" id="{00000000-0008-0000-0000-000003010000}"/>
              </a:ext>
            </a:extLst>
          </xdr:cNvPr>
          <xdr:cNvSpPr>
            <a:spLocks/>
          </xdr:cNvSpPr>
        </xdr:nvSpPr>
        <xdr:spPr bwMode="auto">
          <a:xfrm>
            <a:off x="1265" y="43"/>
            <a:ext cx="12" cy="5"/>
          </a:xfrm>
          <a:custGeom>
            <a:avLst/>
            <a:gdLst>
              <a:gd name="T0" fmla="*/ 23 w 160"/>
              <a:gd name="T1" fmla="*/ 0 h 64"/>
              <a:gd name="T2" fmla="*/ 43 w 160"/>
              <a:gd name="T3" fmla="*/ 2 h 64"/>
              <a:gd name="T4" fmla="*/ 65 w 160"/>
              <a:gd name="T5" fmla="*/ 6 h 64"/>
              <a:gd name="T6" fmla="*/ 86 w 160"/>
              <a:gd name="T7" fmla="*/ 14 h 64"/>
              <a:gd name="T8" fmla="*/ 109 w 160"/>
              <a:gd name="T9" fmla="*/ 24 h 64"/>
              <a:gd name="T10" fmla="*/ 128 w 160"/>
              <a:gd name="T11" fmla="*/ 36 h 64"/>
              <a:gd name="T12" fmla="*/ 146 w 160"/>
              <a:gd name="T13" fmla="*/ 48 h 64"/>
              <a:gd name="T14" fmla="*/ 160 w 160"/>
              <a:gd name="T15" fmla="*/ 59 h 64"/>
              <a:gd name="T16" fmla="*/ 134 w 160"/>
              <a:gd name="T17" fmla="*/ 62 h 64"/>
              <a:gd name="T18" fmla="*/ 109 w 160"/>
              <a:gd name="T19" fmla="*/ 63 h 64"/>
              <a:gd name="T20" fmla="*/ 87 w 160"/>
              <a:gd name="T21" fmla="*/ 64 h 64"/>
              <a:gd name="T22" fmla="*/ 67 w 160"/>
              <a:gd name="T23" fmla="*/ 64 h 64"/>
              <a:gd name="T24" fmla="*/ 46 w 160"/>
              <a:gd name="T25" fmla="*/ 60 h 64"/>
              <a:gd name="T26" fmla="*/ 27 w 160"/>
              <a:gd name="T27" fmla="*/ 52 h 64"/>
              <a:gd name="T28" fmla="*/ 18 w 160"/>
              <a:gd name="T29" fmla="*/ 47 h 64"/>
              <a:gd name="T30" fmla="*/ 10 w 160"/>
              <a:gd name="T31" fmla="*/ 39 h 64"/>
              <a:gd name="T32" fmla="*/ 4 w 160"/>
              <a:gd name="T33" fmla="*/ 30 h 64"/>
              <a:gd name="T34" fmla="*/ 0 w 160"/>
              <a:gd name="T35" fmla="*/ 21 h 64"/>
              <a:gd name="T36" fmla="*/ 0 w 160"/>
              <a:gd name="T37" fmla="*/ 12 h 64"/>
              <a:gd name="T38" fmla="*/ 5 w 160"/>
              <a:gd name="T39" fmla="*/ 6 h 64"/>
              <a:gd name="T40" fmla="*/ 12 w 160"/>
              <a:gd name="T41" fmla="*/ 3 h 64"/>
              <a:gd name="T42" fmla="*/ 23 w 160"/>
              <a:gd name="T4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0" h="64">
                <a:moveTo>
                  <a:pt x="23" y="0"/>
                </a:moveTo>
                <a:lnTo>
                  <a:pt x="43" y="2"/>
                </a:lnTo>
                <a:lnTo>
                  <a:pt x="65" y="6"/>
                </a:lnTo>
                <a:lnTo>
                  <a:pt x="86" y="14"/>
                </a:lnTo>
                <a:lnTo>
                  <a:pt x="109" y="24"/>
                </a:lnTo>
                <a:lnTo>
                  <a:pt x="128" y="36"/>
                </a:lnTo>
                <a:lnTo>
                  <a:pt x="146" y="48"/>
                </a:lnTo>
                <a:lnTo>
                  <a:pt x="160" y="59"/>
                </a:lnTo>
                <a:lnTo>
                  <a:pt x="134" y="62"/>
                </a:lnTo>
                <a:lnTo>
                  <a:pt x="109" y="63"/>
                </a:lnTo>
                <a:lnTo>
                  <a:pt x="87" y="64"/>
                </a:lnTo>
                <a:lnTo>
                  <a:pt x="67" y="64"/>
                </a:lnTo>
                <a:lnTo>
                  <a:pt x="46" y="60"/>
                </a:lnTo>
                <a:lnTo>
                  <a:pt x="27" y="52"/>
                </a:lnTo>
                <a:lnTo>
                  <a:pt x="18" y="47"/>
                </a:lnTo>
                <a:lnTo>
                  <a:pt x="10" y="39"/>
                </a:lnTo>
                <a:lnTo>
                  <a:pt x="4" y="30"/>
                </a:lnTo>
                <a:lnTo>
                  <a:pt x="0" y="21"/>
                </a:lnTo>
                <a:lnTo>
                  <a:pt x="0" y="12"/>
                </a:lnTo>
                <a:lnTo>
                  <a:pt x="5" y="6"/>
                </a:lnTo>
                <a:lnTo>
                  <a:pt x="12" y="3"/>
                </a:lnTo>
                <a:lnTo>
                  <a:pt x="23" y="0"/>
                </a:lnTo>
                <a:close/>
              </a:path>
            </a:pathLst>
          </a:custGeom>
          <a:grpFill/>
          <a:ln w="0">
            <a:noFill/>
            <a:prstDash val="solid"/>
            <a:round/>
            <a:headEnd/>
            <a:tailEnd/>
          </a:ln>
        </xdr:spPr>
      </xdr:sp>
      <xdr:sp macro="" textlink="">
        <xdr:nvSpPr>
          <xdr:cNvPr id="260" name="Freeform 20">
            <a:extLst>
              <a:ext uri="{FF2B5EF4-FFF2-40B4-BE49-F238E27FC236}">
                <a16:creationId xmlns:a16="http://schemas.microsoft.com/office/drawing/2014/main" id="{00000000-0008-0000-0000-000004010000}"/>
              </a:ext>
            </a:extLst>
          </xdr:cNvPr>
          <xdr:cNvSpPr>
            <a:spLocks/>
          </xdr:cNvSpPr>
        </xdr:nvSpPr>
        <xdr:spPr bwMode="auto">
          <a:xfrm>
            <a:off x="1269" y="36"/>
            <a:ext cx="12" cy="6"/>
          </a:xfrm>
          <a:custGeom>
            <a:avLst/>
            <a:gdLst>
              <a:gd name="T0" fmla="*/ 154 w 154"/>
              <a:gd name="T1" fmla="*/ 0 h 83"/>
              <a:gd name="T2" fmla="*/ 134 w 154"/>
              <a:gd name="T3" fmla="*/ 18 h 83"/>
              <a:gd name="T4" fmla="*/ 117 w 154"/>
              <a:gd name="T5" fmla="*/ 36 h 83"/>
              <a:gd name="T6" fmla="*/ 101 w 154"/>
              <a:gd name="T7" fmla="*/ 51 h 83"/>
              <a:gd name="T8" fmla="*/ 85 w 154"/>
              <a:gd name="T9" fmla="*/ 63 h 83"/>
              <a:gd name="T10" fmla="*/ 68 w 154"/>
              <a:gd name="T11" fmla="*/ 74 h 83"/>
              <a:gd name="T12" fmla="*/ 47 w 154"/>
              <a:gd name="T13" fmla="*/ 81 h 83"/>
              <a:gd name="T14" fmla="*/ 37 w 154"/>
              <a:gd name="T15" fmla="*/ 83 h 83"/>
              <a:gd name="T16" fmla="*/ 26 w 154"/>
              <a:gd name="T17" fmla="*/ 82 h 83"/>
              <a:gd name="T18" fmla="*/ 15 w 154"/>
              <a:gd name="T19" fmla="*/ 78 h 83"/>
              <a:gd name="T20" fmla="*/ 7 w 154"/>
              <a:gd name="T21" fmla="*/ 74 h 83"/>
              <a:gd name="T22" fmla="*/ 1 w 154"/>
              <a:gd name="T23" fmla="*/ 68 h 83"/>
              <a:gd name="T24" fmla="*/ 0 w 154"/>
              <a:gd name="T25" fmla="*/ 60 h 83"/>
              <a:gd name="T26" fmla="*/ 1 w 154"/>
              <a:gd name="T27" fmla="*/ 56 h 83"/>
              <a:gd name="T28" fmla="*/ 3 w 154"/>
              <a:gd name="T29" fmla="*/ 53 h 83"/>
              <a:gd name="T30" fmla="*/ 6 w 154"/>
              <a:gd name="T31" fmla="*/ 48 h 83"/>
              <a:gd name="T32" fmla="*/ 10 w 154"/>
              <a:gd name="T33" fmla="*/ 44 h 83"/>
              <a:gd name="T34" fmla="*/ 26 w 154"/>
              <a:gd name="T35" fmla="*/ 32 h 83"/>
              <a:gd name="T36" fmla="*/ 45 w 154"/>
              <a:gd name="T37" fmla="*/ 22 h 83"/>
              <a:gd name="T38" fmla="*/ 68 w 154"/>
              <a:gd name="T39" fmla="*/ 13 h 83"/>
              <a:gd name="T40" fmla="*/ 90 w 154"/>
              <a:gd name="T41" fmla="*/ 7 h 83"/>
              <a:gd name="T42" fmla="*/ 113 w 154"/>
              <a:gd name="T43" fmla="*/ 2 h 83"/>
              <a:gd name="T44" fmla="*/ 134 w 154"/>
              <a:gd name="T45" fmla="*/ 0 h 83"/>
              <a:gd name="T46" fmla="*/ 154 w 154"/>
              <a:gd name="T47"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54" h="83">
                <a:moveTo>
                  <a:pt x="154" y="0"/>
                </a:moveTo>
                <a:lnTo>
                  <a:pt x="134" y="18"/>
                </a:lnTo>
                <a:lnTo>
                  <a:pt x="117" y="36"/>
                </a:lnTo>
                <a:lnTo>
                  <a:pt x="101" y="51"/>
                </a:lnTo>
                <a:lnTo>
                  <a:pt x="85" y="63"/>
                </a:lnTo>
                <a:lnTo>
                  <a:pt x="68" y="74"/>
                </a:lnTo>
                <a:lnTo>
                  <a:pt x="47" y="81"/>
                </a:lnTo>
                <a:lnTo>
                  <a:pt x="37" y="83"/>
                </a:lnTo>
                <a:lnTo>
                  <a:pt x="26" y="82"/>
                </a:lnTo>
                <a:lnTo>
                  <a:pt x="15" y="78"/>
                </a:lnTo>
                <a:lnTo>
                  <a:pt x="7" y="74"/>
                </a:lnTo>
                <a:lnTo>
                  <a:pt x="1" y="68"/>
                </a:lnTo>
                <a:lnTo>
                  <a:pt x="0" y="60"/>
                </a:lnTo>
                <a:lnTo>
                  <a:pt x="1" y="56"/>
                </a:lnTo>
                <a:lnTo>
                  <a:pt x="3" y="53"/>
                </a:lnTo>
                <a:lnTo>
                  <a:pt x="6" y="48"/>
                </a:lnTo>
                <a:lnTo>
                  <a:pt x="10" y="44"/>
                </a:lnTo>
                <a:lnTo>
                  <a:pt x="26" y="32"/>
                </a:lnTo>
                <a:lnTo>
                  <a:pt x="45" y="22"/>
                </a:lnTo>
                <a:lnTo>
                  <a:pt x="68" y="13"/>
                </a:lnTo>
                <a:lnTo>
                  <a:pt x="90" y="7"/>
                </a:lnTo>
                <a:lnTo>
                  <a:pt x="113" y="2"/>
                </a:lnTo>
                <a:lnTo>
                  <a:pt x="134" y="0"/>
                </a:lnTo>
                <a:lnTo>
                  <a:pt x="154" y="0"/>
                </a:lnTo>
                <a:close/>
              </a:path>
            </a:pathLst>
          </a:custGeom>
          <a:grpFill/>
          <a:ln w="0">
            <a:noFill/>
            <a:prstDash val="solid"/>
            <a:round/>
            <a:headEnd/>
            <a:tailEnd/>
          </a:ln>
        </xdr:spPr>
      </xdr:sp>
      <xdr:sp macro="" textlink="">
        <xdr:nvSpPr>
          <xdr:cNvPr id="261" name="Freeform 21">
            <a:extLst>
              <a:ext uri="{FF2B5EF4-FFF2-40B4-BE49-F238E27FC236}">
                <a16:creationId xmlns:a16="http://schemas.microsoft.com/office/drawing/2014/main" id="{00000000-0008-0000-0000-000005010000}"/>
              </a:ext>
            </a:extLst>
          </xdr:cNvPr>
          <xdr:cNvSpPr>
            <a:spLocks noEditPoints="1"/>
          </xdr:cNvSpPr>
        </xdr:nvSpPr>
        <xdr:spPr bwMode="auto">
          <a:xfrm>
            <a:off x="1218" y="34"/>
            <a:ext cx="13" cy="8"/>
          </a:xfrm>
          <a:custGeom>
            <a:avLst/>
            <a:gdLst>
              <a:gd name="T0" fmla="*/ 126 w 164"/>
              <a:gd name="T1" fmla="*/ 12 h 105"/>
              <a:gd name="T2" fmla="*/ 105 w 164"/>
              <a:gd name="T3" fmla="*/ 20 h 105"/>
              <a:gd name="T4" fmla="*/ 82 w 164"/>
              <a:gd name="T5" fmla="*/ 30 h 105"/>
              <a:gd name="T6" fmla="*/ 60 w 164"/>
              <a:gd name="T7" fmla="*/ 40 h 105"/>
              <a:gd name="T8" fmla="*/ 39 w 164"/>
              <a:gd name="T9" fmla="*/ 53 h 105"/>
              <a:gd name="T10" fmla="*/ 23 w 164"/>
              <a:gd name="T11" fmla="*/ 67 h 105"/>
              <a:gd name="T12" fmla="*/ 10 w 164"/>
              <a:gd name="T13" fmla="*/ 83 h 105"/>
              <a:gd name="T14" fmla="*/ 5 w 164"/>
              <a:gd name="T15" fmla="*/ 99 h 105"/>
              <a:gd name="T16" fmla="*/ 23 w 164"/>
              <a:gd name="T17" fmla="*/ 100 h 105"/>
              <a:gd name="T18" fmla="*/ 40 w 164"/>
              <a:gd name="T19" fmla="*/ 97 h 105"/>
              <a:gd name="T20" fmla="*/ 55 w 164"/>
              <a:gd name="T21" fmla="*/ 89 h 105"/>
              <a:gd name="T22" fmla="*/ 68 w 164"/>
              <a:gd name="T23" fmla="*/ 78 h 105"/>
              <a:gd name="T24" fmla="*/ 79 w 164"/>
              <a:gd name="T25" fmla="*/ 65 h 105"/>
              <a:gd name="T26" fmla="*/ 90 w 164"/>
              <a:gd name="T27" fmla="*/ 51 h 105"/>
              <a:gd name="T28" fmla="*/ 100 w 164"/>
              <a:gd name="T29" fmla="*/ 37 h 105"/>
              <a:gd name="T30" fmla="*/ 112 w 164"/>
              <a:gd name="T31" fmla="*/ 23 h 105"/>
              <a:gd name="T32" fmla="*/ 126 w 164"/>
              <a:gd name="T33" fmla="*/ 12 h 105"/>
              <a:gd name="T34" fmla="*/ 158 w 164"/>
              <a:gd name="T35" fmla="*/ 0 h 105"/>
              <a:gd name="T36" fmla="*/ 162 w 164"/>
              <a:gd name="T37" fmla="*/ 1 h 105"/>
              <a:gd name="T38" fmla="*/ 164 w 164"/>
              <a:gd name="T39" fmla="*/ 1 h 105"/>
              <a:gd name="T40" fmla="*/ 157 w 164"/>
              <a:gd name="T41" fmla="*/ 3 h 105"/>
              <a:gd name="T42" fmla="*/ 150 w 164"/>
              <a:gd name="T43" fmla="*/ 6 h 105"/>
              <a:gd name="T44" fmla="*/ 143 w 164"/>
              <a:gd name="T45" fmla="*/ 8 h 105"/>
              <a:gd name="T46" fmla="*/ 133 w 164"/>
              <a:gd name="T47" fmla="*/ 14 h 105"/>
              <a:gd name="T48" fmla="*/ 123 w 164"/>
              <a:gd name="T49" fmla="*/ 20 h 105"/>
              <a:gd name="T50" fmla="*/ 112 w 164"/>
              <a:gd name="T51" fmla="*/ 30 h 105"/>
              <a:gd name="T52" fmla="*/ 103 w 164"/>
              <a:gd name="T53" fmla="*/ 41 h 105"/>
              <a:gd name="T54" fmla="*/ 93 w 164"/>
              <a:gd name="T55" fmla="*/ 54 h 105"/>
              <a:gd name="T56" fmla="*/ 84 w 164"/>
              <a:gd name="T57" fmla="*/ 66 h 105"/>
              <a:gd name="T58" fmla="*/ 75 w 164"/>
              <a:gd name="T59" fmla="*/ 77 h 105"/>
              <a:gd name="T60" fmla="*/ 64 w 164"/>
              <a:gd name="T61" fmla="*/ 88 h 105"/>
              <a:gd name="T62" fmla="*/ 53 w 164"/>
              <a:gd name="T63" fmla="*/ 96 h 105"/>
              <a:gd name="T64" fmla="*/ 39 w 164"/>
              <a:gd name="T65" fmla="*/ 101 h 105"/>
              <a:gd name="T66" fmla="*/ 23 w 164"/>
              <a:gd name="T67" fmla="*/ 105 h 105"/>
              <a:gd name="T68" fmla="*/ 14 w 164"/>
              <a:gd name="T69" fmla="*/ 105 h 105"/>
              <a:gd name="T70" fmla="*/ 2 w 164"/>
              <a:gd name="T71" fmla="*/ 103 h 105"/>
              <a:gd name="T72" fmla="*/ 0 w 164"/>
              <a:gd name="T73" fmla="*/ 103 h 105"/>
              <a:gd name="T74" fmla="*/ 0 w 164"/>
              <a:gd name="T75" fmla="*/ 100 h 105"/>
              <a:gd name="T76" fmla="*/ 4 w 164"/>
              <a:gd name="T77" fmla="*/ 81 h 105"/>
              <a:gd name="T78" fmla="*/ 13 w 164"/>
              <a:gd name="T79" fmla="*/ 64 h 105"/>
              <a:gd name="T80" fmla="*/ 24 w 164"/>
              <a:gd name="T81" fmla="*/ 49 h 105"/>
              <a:gd name="T82" fmla="*/ 39 w 164"/>
              <a:gd name="T83" fmla="*/ 37 h 105"/>
              <a:gd name="T84" fmla="*/ 57 w 164"/>
              <a:gd name="T85" fmla="*/ 26 h 105"/>
              <a:gd name="T86" fmla="*/ 76 w 164"/>
              <a:gd name="T87" fmla="*/ 18 h 105"/>
              <a:gd name="T88" fmla="*/ 95 w 164"/>
              <a:gd name="T89" fmla="*/ 11 h 105"/>
              <a:gd name="T90" fmla="*/ 115 w 164"/>
              <a:gd name="T91" fmla="*/ 6 h 105"/>
              <a:gd name="T92" fmla="*/ 135 w 164"/>
              <a:gd name="T93" fmla="*/ 3 h 105"/>
              <a:gd name="T94" fmla="*/ 153 w 164"/>
              <a:gd name="T95" fmla="*/ 1 h 105"/>
              <a:gd name="T96" fmla="*/ 156 w 164"/>
              <a:gd name="T97" fmla="*/ 1 h 105"/>
              <a:gd name="T98" fmla="*/ 158 w 164"/>
              <a:gd name="T99" fmla="*/ 0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4" h="105">
                <a:moveTo>
                  <a:pt x="126" y="12"/>
                </a:moveTo>
                <a:lnTo>
                  <a:pt x="105" y="20"/>
                </a:lnTo>
                <a:lnTo>
                  <a:pt x="82" y="30"/>
                </a:lnTo>
                <a:lnTo>
                  <a:pt x="60" y="40"/>
                </a:lnTo>
                <a:lnTo>
                  <a:pt x="39" y="53"/>
                </a:lnTo>
                <a:lnTo>
                  <a:pt x="23" y="67"/>
                </a:lnTo>
                <a:lnTo>
                  <a:pt x="10" y="83"/>
                </a:lnTo>
                <a:lnTo>
                  <a:pt x="5" y="99"/>
                </a:lnTo>
                <a:lnTo>
                  <a:pt x="23" y="100"/>
                </a:lnTo>
                <a:lnTo>
                  <a:pt x="40" y="97"/>
                </a:lnTo>
                <a:lnTo>
                  <a:pt x="55" y="89"/>
                </a:lnTo>
                <a:lnTo>
                  <a:pt x="68" y="78"/>
                </a:lnTo>
                <a:lnTo>
                  <a:pt x="79" y="65"/>
                </a:lnTo>
                <a:lnTo>
                  <a:pt x="90" y="51"/>
                </a:lnTo>
                <a:lnTo>
                  <a:pt x="100" y="37"/>
                </a:lnTo>
                <a:lnTo>
                  <a:pt x="112" y="23"/>
                </a:lnTo>
                <a:lnTo>
                  <a:pt x="126" y="12"/>
                </a:lnTo>
                <a:close/>
                <a:moveTo>
                  <a:pt x="158" y="0"/>
                </a:moveTo>
                <a:lnTo>
                  <a:pt x="162" y="1"/>
                </a:lnTo>
                <a:lnTo>
                  <a:pt x="164" y="1"/>
                </a:lnTo>
                <a:lnTo>
                  <a:pt x="157" y="3"/>
                </a:lnTo>
                <a:lnTo>
                  <a:pt x="150" y="6"/>
                </a:lnTo>
                <a:lnTo>
                  <a:pt x="143" y="8"/>
                </a:lnTo>
                <a:lnTo>
                  <a:pt x="133" y="14"/>
                </a:lnTo>
                <a:lnTo>
                  <a:pt x="123" y="20"/>
                </a:lnTo>
                <a:lnTo>
                  <a:pt x="112" y="30"/>
                </a:lnTo>
                <a:lnTo>
                  <a:pt x="103" y="41"/>
                </a:lnTo>
                <a:lnTo>
                  <a:pt x="93" y="54"/>
                </a:lnTo>
                <a:lnTo>
                  <a:pt x="84" y="66"/>
                </a:lnTo>
                <a:lnTo>
                  <a:pt x="75" y="77"/>
                </a:lnTo>
                <a:lnTo>
                  <a:pt x="64" y="88"/>
                </a:lnTo>
                <a:lnTo>
                  <a:pt x="53" y="96"/>
                </a:lnTo>
                <a:lnTo>
                  <a:pt x="39" y="101"/>
                </a:lnTo>
                <a:lnTo>
                  <a:pt x="23" y="105"/>
                </a:lnTo>
                <a:lnTo>
                  <a:pt x="14" y="105"/>
                </a:lnTo>
                <a:lnTo>
                  <a:pt x="2" y="103"/>
                </a:lnTo>
                <a:lnTo>
                  <a:pt x="0" y="103"/>
                </a:lnTo>
                <a:lnTo>
                  <a:pt x="0" y="100"/>
                </a:lnTo>
                <a:lnTo>
                  <a:pt x="4" y="81"/>
                </a:lnTo>
                <a:lnTo>
                  <a:pt x="13" y="64"/>
                </a:lnTo>
                <a:lnTo>
                  <a:pt x="24" y="49"/>
                </a:lnTo>
                <a:lnTo>
                  <a:pt x="39" y="37"/>
                </a:lnTo>
                <a:lnTo>
                  <a:pt x="57" y="26"/>
                </a:lnTo>
                <a:lnTo>
                  <a:pt x="76" y="18"/>
                </a:lnTo>
                <a:lnTo>
                  <a:pt x="95" y="11"/>
                </a:lnTo>
                <a:lnTo>
                  <a:pt x="115" y="6"/>
                </a:lnTo>
                <a:lnTo>
                  <a:pt x="135" y="3"/>
                </a:lnTo>
                <a:lnTo>
                  <a:pt x="153" y="1"/>
                </a:lnTo>
                <a:lnTo>
                  <a:pt x="156" y="1"/>
                </a:lnTo>
                <a:lnTo>
                  <a:pt x="158" y="0"/>
                </a:lnTo>
                <a:close/>
              </a:path>
            </a:pathLst>
          </a:custGeom>
          <a:grpFill/>
          <a:ln w="0">
            <a:noFill/>
            <a:prstDash val="solid"/>
            <a:round/>
            <a:headEnd/>
            <a:tailEnd/>
          </a:ln>
        </xdr:spPr>
      </xdr:sp>
      <xdr:sp macro="" textlink="">
        <xdr:nvSpPr>
          <xdr:cNvPr id="262" name="Freeform 22">
            <a:extLst>
              <a:ext uri="{FF2B5EF4-FFF2-40B4-BE49-F238E27FC236}">
                <a16:creationId xmlns:a16="http://schemas.microsoft.com/office/drawing/2014/main" id="{00000000-0008-0000-0000-000006010000}"/>
              </a:ext>
            </a:extLst>
          </xdr:cNvPr>
          <xdr:cNvSpPr>
            <a:spLocks noEditPoints="1"/>
          </xdr:cNvSpPr>
        </xdr:nvSpPr>
        <xdr:spPr bwMode="auto">
          <a:xfrm>
            <a:off x="1220" y="40"/>
            <a:ext cx="18" cy="4"/>
          </a:xfrm>
          <a:custGeom>
            <a:avLst/>
            <a:gdLst>
              <a:gd name="T0" fmla="*/ 71 w 230"/>
              <a:gd name="T1" fmla="*/ 4 h 52"/>
              <a:gd name="T2" fmla="*/ 66 w 230"/>
              <a:gd name="T3" fmla="*/ 4 h 52"/>
              <a:gd name="T4" fmla="*/ 57 w 230"/>
              <a:gd name="T5" fmla="*/ 4 h 52"/>
              <a:gd name="T6" fmla="*/ 49 w 230"/>
              <a:gd name="T7" fmla="*/ 5 h 52"/>
              <a:gd name="T8" fmla="*/ 40 w 230"/>
              <a:gd name="T9" fmla="*/ 7 h 52"/>
              <a:gd name="T10" fmla="*/ 34 w 230"/>
              <a:gd name="T11" fmla="*/ 11 h 52"/>
              <a:gd name="T12" fmla="*/ 32 w 230"/>
              <a:gd name="T13" fmla="*/ 16 h 52"/>
              <a:gd name="T14" fmla="*/ 33 w 230"/>
              <a:gd name="T15" fmla="*/ 25 h 52"/>
              <a:gd name="T16" fmla="*/ 38 w 230"/>
              <a:gd name="T17" fmla="*/ 31 h 52"/>
              <a:gd name="T18" fmla="*/ 48 w 230"/>
              <a:gd name="T19" fmla="*/ 36 h 52"/>
              <a:gd name="T20" fmla="*/ 59 w 230"/>
              <a:gd name="T21" fmla="*/ 41 h 52"/>
              <a:gd name="T22" fmla="*/ 70 w 230"/>
              <a:gd name="T23" fmla="*/ 43 h 52"/>
              <a:gd name="T24" fmla="*/ 82 w 230"/>
              <a:gd name="T25" fmla="*/ 45 h 52"/>
              <a:gd name="T26" fmla="*/ 92 w 230"/>
              <a:gd name="T27" fmla="*/ 47 h 52"/>
              <a:gd name="T28" fmla="*/ 99 w 230"/>
              <a:gd name="T29" fmla="*/ 48 h 52"/>
              <a:gd name="T30" fmla="*/ 111 w 230"/>
              <a:gd name="T31" fmla="*/ 48 h 52"/>
              <a:gd name="T32" fmla="*/ 124 w 230"/>
              <a:gd name="T33" fmla="*/ 47 h 52"/>
              <a:gd name="T34" fmla="*/ 138 w 230"/>
              <a:gd name="T35" fmla="*/ 44 h 52"/>
              <a:gd name="T36" fmla="*/ 150 w 230"/>
              <a:gd name="T37" fmla="*/ 40 h 52"/>
              <a:gd name="T38" fmla="*/ 161 w 230"/>
              <a:gd name="T39" fmla="*/ 37 h 52"/>
              <a:gd name="T40" fmla="*/ 180 w 230"/>
              <a:gd name="T41" fmla="*/ 33 h 52"/>
              <a:gd name="T42" fmla="*/ 193 w 230"/>
              <a:gd name="T43" fmla="*/ 31 h 52"/>
              <a:gd name="T44" fmla="*/ 202 w 230"/>
              <a:gd name="T45" fmla="*/ 30 h 52"/>
              <a:gd name="T46" fmla="*/ 181 w 230"/>
              <a:gd name="T47" fmla="*/ 21 h 52"/>
              <a:gd name="T48" fmla="*/ 156 w 230"/>
              <a:gd name="T49" fmla="*/ 13 h 52"/>
              <a:gd name="T50" fmla="*/ 128 w 230"/>
              <a:gd name="T51" fmla="*/ 7 h 52"/>
              <a:gd name="T52" fmla="*/ 99 w 230"/>
              <a:gd name="T53" fmla="*/ 4 h 52"/>
              <a:gd name="T54" fmla="*/ 71 w 230"/>
              <a:gd name="T55" fmla="*/ 4 h 52"/>
              <a:gd name="T56" fmla="*/ 72 w 230"/>
              <a:gd name="T57" fmla="*/ 0 h 52"/>
              <a:gd name="T58" fmla="*/ 100 w 230"/>
              <a:gd name="T59" fmla="*/ 0 h 52"/>
              <a:gd name="T60" fmla="*/ 129 w 230"/>
              <a:gd name="T61" fmla="*/ 3 h 52"/>
              <a:gd name="T62" fmla="*/ 156 w 230"/>
              <a:gd name="T63" fmla="*/ 8 h 52"/>
              <a:gd name="T64" fmla="*/ 175 w 230"/>
              <a:gd name="T65" fmla="*/ 15 h 52"/>
              <a:gd name="T66" fmla="*/ 194 w 230"/>
              <a:gd name="T67" fmla="*/ 22 h 52"/>
              <a:gd name="T68" fmla="*/ 213 w 230"/>
              <a:gd name="T69" fmla="*/ 30 h 52"/>
              <a:gd name="T70" fmla="*/ 221 w 230"/>
              <a:gd name="T71" fmla="*/ 32 h 52"/>
              <a:gd name="T72" fmla="*/ 230 w 230"/>
              <a:gd name="T73" fmla="*/ 34 h 52"/>
              <a:gd name="T74" fmla="*/ 214 w 230"/>
              <a:gd name="T75" fmla="*/ 34 h 52"/>
              <a:gd name="T76" fmla="*/ 199 w 230"/>
              <a:gd name="T77" fmla="*/ 34 h 52"/>
              <a:gd name="T78" fmla="*/ 181 w 230"/>
              <a:gd name="T79" fmla="*/ 37 h 52"/>
              <a:gd name="T80" fmla="*/ 163 w 230"/>
              <a:gd name="T81" fmla="*/ 42 h 52"/>
              <a:gd name="T82" fmla="*/ 145 w 230"/>
              <a:gd name="T83" fmla="*/ 45 h 52"/>
              <a:gd name="T84" fmla="*/ 128 w 230"/>
              <a:gd name="T85" fmla="*/ 48 h 52"/>
              <a:gd name="T86" fmla="*/ 113 w 230"/>
              <a:gd name="T87" fmla="*/ 50 h 52"/>
              <a:gd name="T88" fmla="*/ 101 w 230"/>
              <a:gd name="T89" fmla="*/ 52 h 52"/>
              <a:gd name="T90" fmla="*/ 92 w 230"/>
              <a:gd name="T91" fmla="*/ 52 h 52"/>
              <a:gd name="T92" fmla="*/ 76 w 230"/>
              <a:gd name="T93" fmla="*/ 50 h 52"/>
              <a:gd name="T94" fmla="*/ 56 w 230"/>
              <a:gd name="T95" fmla="*/ 47 h 52"/>
              <a:gd name="T96" fmla="*/ 37 w 230"/>
              <a:gd name="T97" fmla="*/ 43 h 52"/>
              <a:gd name="T98" fmla="*/ 18 w 230"/>
              <a:gd name="T99" fmla="*/ 37 h 52"/>
              <a:gd name="T100" fmla="*/ 2 w 230"/>
              <a:gd name="T101" fmla="*/ 30 h 52"/>
              <a:gd name="T102" fmla="*/ 0 w 230"/>
              <a:gd name="T103" fmla="*/ 29 h 52"/>
              <a:gd name="T104" fmla="*/ 2 w 230"/>
              <a:gd name="T105" fmla="*/ 27 h 52"/>
              <a:gd name="T106" fmla="*/ 15 w 230"/>
              <a:gd name="T107" fmla="*/ 15 h 52"/>
              <a:gd name="T108" fmla="*/ 32 w 230"/>
              <a:gd name="T109" fmla="*/ 7 h 52"/>
              <a:gd name="T110" fmla="*/ 51 w 230"/>
              <a:gd name="T111" fmla="*/ 2 h 52"/>
              <a:gd name="T112" fmla="*/ 72 w 230"/>
              <a:gd name="T113" fmla="*/ 0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0" h="52">
                <a:moveTo>
                  <a:pt x="71" y="4"/>
                </a:moveTo>
                <a:lnTo>
                  <a:pt x="66" y="4"/>
                </a:lnTo>
                <a:lnTo>
                  <a:pt x="57" y="4"/>
                </a:lnTo>
                <a:lnTo>
                  <a:pt x="49" y="5"/>
                </a:lnTo>
                <a:lnTo>
                  <a:pt x="40" y="7"/>
                </a:lnTo>
                <a:lnTo>
                  <a:pt x="34" y="11"/>
                </a:lnTo>
                <a:lnTo>
                  <a:pt x="32" y="16"/>
                </a:lnTo>
                <a:lnTo>
                  <a:pt x="33" y="25"/>
                </a:lnTo>
                <a:lnTo>
                  <a:pt x="38" y="31"/>
                </a:lnTo>
                <a:lnTo>
                  <a:pt x="48" y="36"/>
                </a:lnTo>
                <a:lnTo>
                  <a:pt x="59" y="41"/>
                </a:lnTo>
                <a:lnTo>
                  <a:pt x="70" y="43"/>
                </a:lnTo>
                <a:lnTo>
                  <a:pt x="82" y="45"/>
                </a:lnTo>
                <a:lnTo>
                  <a:pt x="92" y="47"/>
                </a:lnTo>
                <a:lnTo>
                  <a:pt x="99" y="48"/>
                </a:lnTo>
                <a:lnTo>
                  <a:pt x="111" y="48"/>
                </a:lnTo>
                <a:lnTo>
                  <a:pt x="124" y="47"/>
                </a:lnTo>
                <a:lnTo>
                  <a:pt x="138" y="44"/>
                </a:lnTo>
                <a:lnTo>
                  <a:pt x="150" y="40"/>
                </a:lnTo>
                <a:lnTo>
                  <a:pt x="161" y="37"/>
                </a:lnTo>
                <a:lnTo>
                  <a:pt x="180" y="33"/>
                </a:lnTo>
                <a:lnTo>
                  <a:pt x="193" y="31"/>
                </a:lnTo>
                <a:lnTo>
                  <a:pt x="202" y="30"/>
                </a:lnTo>
                <a:lnTo>
                  <a:pt x="181" y="21"/>
                </a:lnTo>
                <a:lnTo>
                  <a:pt x="156" y="13"/>
                </a:lnTo>
                <a:lnTo>
                  <a:pt x="128" y="7"/>
                </a:lnTo>
                <a:lnTo>
                  <a:pt x="99" y="4"/>
                </a:lnTo>
                <a:lnTo>
                  <a:pt x="71" y="4"/>
                </a:lnTo>
                <a:close/>
                <a:moveTo>
                  <a:pt x="72" y="0"/>
                </a:moveTo>
                <a:lnTo>
                  <a:pt x="100" y="0"/>
                </a:lnTo>
                <a:lnTo>
                  <a:pt x="129" y="3"/>
                </a:lnTo>
                <a:lnTo>
                  <a:pt x="156" y="8"/>
                </a:lnTo>
                <a:lnTo>
                  <a:pt x="175" y="15"/>
                </a:lnTo>
                <a:lnTo>
                  <a:pt x="194" y="22"/>
                </a:lnTo>
                <a:lnTo>
                  <a:pt x="213" y="30"/>
                </a:lnTo>
                <a:lnTo>
                  <a:pt x="221" y="32"/>
                </a:lnTo>
                <a:lnTo>
                  <a:pt x="230" y="34"/>
                </a:lnTo>
                <a:lnTo>
                  <a:pt x="214" y="34"/>
                </a:lnTo>
                <a:lnTo>
                  <a:pt x="199" y="34"/>
                </a:lnTo>
                <a:lnTo>
                  <a:pt x="181" y="37"/>
                </a:lnTo>
                <a:lnTo>
                  <a:pt x="163" y="42"/>
                </a:lnTo>
                <a:lnTo>
                  <a:pt x="145" y="45"/>
                </a:lnTo>
                <a:lnTo>
                  <a:pt x="128" y="48"/>
                </a:lnTo>
                <a:lnTo>
                  <a:pt x="113" y="50"/>
                </a:lnTo>
                <a:lnTo>
                  <a:pt x="101" y="52"/>
                </a:lnTo>
                <a:lnTo>
                  <a:pt x="92" y="52"/>
                </a:lnTo>
                <a:lnTo>
                  <a:pt x="76" y="50"/>
                </a:lnTo>
                <a:lnTo>
                  <a:pt x="56" y="47"/>
                </a:lnTo>
                <a:lnTo>
                  <a:pt x="37" y="43"/>
                </a:lnTo>
                <a:lnTo>
                  <a:pt x="18" y="37"/>
                </a:lnTo>
                <a:lnTo>
                  <a:pt x="2" y="30"/>
                </a:lnTo>
                <a:lnTo>
                  <a:pt x="0" y="29"/>
                </a:lnTo>
                <a:lnTo>
                  <a:pt x="2" y="27"/>
                </a:lnTo>
                <a:lnTo>
                  <a:pt x="15" y="15"/>
                </a:lnTo>
                <a:lnTo>
                  <a:pt x="32" y="7"/>
                </a:lnTo>
                <a:lnTo>
                  <a:pt x="51" y="2"/>
                </a:lnTo>
                <a:lnTo>
                  <a:pt x="72" y="0"/>
                </a:lnTo>
                <a:close/>
              </a:path>
            </a:pathLst>
          </a:custGeom>
          <a:grpFill/>
          <a:ln w="0">
            <a:noFill/>
            <a:prstDash val="solid"/>
            <a:round/>
            <a:headEnd/>
            <a:tailEnd/>
          </a:ln>
        </xdr:spPr>
      </xdr:sp>
      <xdr:sp macro="" textlink="">
        <xdr:nvSpPr>
          <xdr:cNvPr id="263" name="Freeform 23">
            <a:extLst>
              <a:ext uri="{FF2B5EF4-FFF2-40B4-BE49-F238E27FC236}">
                <a16:creationId xmlns:a16="http://schemas.microsoft.com/office/drawing/2014/main" id="{00000000-0008-0000-0000-000007010000}"/>
              </a:ext>
            </a:extLst>
          </xdr:cNvPr>
          <xdr:cNvSpPr>
            <a:spLocks noEditPoints="1"/>
          </xdr:cNvSpPr>
        </xdr:nvSpPr>
        <xdr:spPr bwMode="auto">
          <a:xfrm>
            <a:off x="1239" y="41"/>
            <a:ext cx="7" cy="13"/>
          </a:xfrm>
          <a:custGeom>
            <a:avLst/>
            <a:gdLst>
              <a:gd name="T0" fmla="*/ 25 w 91"/>
              <a:gd name="T1" fmla="*/ 18 h 180"/>
              <a:gd name="T2" fmla="*/ 20 w 91"/>
              <a:gd name="T3" fmla="*/ 21 h 180"/>
              <a:gd name="T4" fmla="*/ 18 w 91"/>
              <a:gd name="T5" fmla="*/ 28 h 180"/>
              <a:gd name="T6" fmla="*/ 17 w 91"/>
              <a:gd name="T7" fmla="*/ 39 h 180"/>
              <a:gd name="T8" fmla="*/ 20 w 91"/>
              <a:gd name="T9" fmla="*/ 53 h 180"/>
              <a:gd name="T10" fmla="*/ 25 w 91"/>
              <a:gd name="T11" fmla="*/ 65 h 180"/>
              <a:gd name="T12" fmla="*/ 32 w 91"/>
              <a:gd name="T13" fmla="*/ 76 h 180"/>
              <a:gd name="T14" fmla="*/ 40 w 91"/>
              <a:gd name="T15" fmla="*/ 85 h 180"/>
              <a:gd name="T16" fmla="*/ 49 w 91"/>
              <a:gd name="T17" fmla="*/ 96 h 180"/>
              <a:gd name="T18" fmla="*/ 64 w 91"/>
              <a:gd name="T19" fmla="*/ 113 h 180"/>
              <a:gd name="T20" fmla="*/ 77 w 91"/>
              <a:gd name="T21" fmla="*/ 130 h 180"/>
              <a:gd name="T22" fmla="*/ 86 w 91"/>
              <a:gd name="T23" fmla="*/ 149 h 180"/>
              <a:gd name="T24" fmla="*/ 84 w 91"/>
              <a:gd name="T25" fmla="*/ 128 h 180"/>
              <a:gd name="T26" fmla="*/ 79 w 91"/>
              <a:gd name="T27" fmla="*/ 106 h 180"/>
              <a:gd name="T28" fmla="*/ 73 w 91"/>
              <a:gd name="T29" fmla="*/ 83 h 180"/>
              <a:gd name="T30" fmla="*/ 64 w 91"/>
              <a:gd name="T31" fmla="*/ 61 h 180"/>
              <a:gd name="T32" fmla="*/ 54 w 91"/>
              <a:gd name="T33" fmla="*/ 41 h 180"/>
              <a:gd name="T34" fmla="*/ 41 w 91"/>
              <a:gd name="T35" fmla="*/ 25 h 180"/>
              <a:gd name="T36" fmla="*/ 41 w 91"/>
              <a:gd name="T37" fmla="*/ 25 h 180"/>
              <a:gd name="T38" fmla="*/ 33 w 91"/>
              <a:gd name="T39" fmla="*/ 19 h 180"/>
              <a:gd name="T40" fmla="*/ 25 w 91"/>
              <a:gd name="T41" fmla="*/ 18 h 180"/>
              <a:gd name="T42" fmla="*/ 1 w 91"/>
              <a:gd name="T43" fmla="*/ 0 h 180"/>
              <a:gd name="T44" fmla="*/ 17 w 91"/>
              <a:gd name="T45" fmla="*/ 4 h 180"/>
              <a:gd name="T46" fmla="*/ 32 w 91"/>
              <a:gd name="T47" fmla="*/ 12 h 180"/>
              <a:gd name="T48" fmla="*/ 45 w 91"/>
              <a:gd name="T49" fmla="*/ 22 h 180"/>
              <a:gd name="T50" fmla="*/ 45 w 91"/>
              <a:gd name="T51" fmla="*/ 23 h 180"/>
              <a:gd name="T52" fmla="*/ 57 w 91"/>
              <a:gd name="T53" fmla="*/ 39 h 180"/>
              <a:gd name="T54" fmla="*/ 68 w 91"/>
              <a:gd name="T55" fmla="*/ 57 h 180"/>
              <a:gd name="T56" fmla="*/ 76 w 91"/>
              <a:gd name="T57" fmla="*/ 77 h 180"/>
              <a:gd name="T58" fmla="*/ 82 w 91"/>
              <a:gd name="T59" fmla="*/ 96 h 180"/>
              <a:gd name="T60" fmla="*/ 86 w 91"/>
              <a:gd name="T61" fmla="*/ 116 h 180"/>
              <a:gd name="T62" fmla="*/ 90 w 91"/>
              <a:gd name="T63" fmla="*/ 137 h 180"/>
              <a:gd name="T64" fmla="*/ 91 w 91"/>
              <a:gd name="T65" fmla="*/ 157 h 180"/>
              <a:gd name="T66" fmla="*/ 89 w 91"/>
              <a:gd name="T67" fmla="*/ 177 h 180"/>
              <a:gd name="T68" fmla="*/ 89 w 91"/>
              <a:gd name="T69" fmla="*/ 180 h 180"/>
              <a:gd name="T70" fmla="*/ 86 w 91"/>
              <a:gd name="T71" fmla="*/ 165 h 180"/>
              <a:gd name="T72" fmla="*/ 82 w 91"/>
              <a:gd name="T73" fmla="*/ 152 h 180"/>
              <a:gd name="T74" fmla="*/ 77 w 91"/>
              <a:gd name="T75" fmla="*/ 139 h 180"/>
              <a:gd name="T76" fmla="*/ 62 w 91"/>
              <a:gd name="T77" fmla="*/ 117 h 180"/>
              <a:gd name="T78" fmla="*/ 46 w 91"/>
              <a:gd name="T79" fmla="*/ 98 h 180"/>
              <a:gd name="T80" fmla="*/ 33 w 91"/>
              <a:gd name="T81" fmla="*/ 84 h 180"/>
              <a:gd name="T82" fmla="*/ 21 w 91"/>
              <a:gd name="T83" fmla="*/ 69 h 180"/>
              <a:gd name="T84" fmla="*/ 11 w 91"/>
              <a:gd name="T85" fmla="*/ 53 h 180"/>
              <a:gd name="T86" fmla="*/ 4 w 91"/>
              <a:gd name="T87" fmla="*/ 35 h 180"/>
              <a:gd name="T88" fmla="*/ 2 w 91"/>
              <a:gd name="T89" fmla="*/ 23 h 180"/>
              <a:gd name="T90" fmla="*/ 0 w 91"/>
              <a:gd name="T91" fmla="*/ 11 h 180"/>
              <a:gd name="T92" fmla="*/ 1 w 91"/>
              <a:gd name="T93" fmla="*/ 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91" h="180">
                <a:moveTo>
                  <a:pt x="25" y="18"/>
                </a:moveTo>
                <a:lnTo>
                  <a:pt x="20" y="21"/>
                </a:lnTo>
                <a:lnTo>
                  <a:pt x="18" y="28"/>
                </a:lnTo>
                <a:lnTo>
                  <a:pt x="17" y="39"/>
                </a:lnTo>
                <a:lnTo>
                  <a:pt x="20" y="53"/>
                </a:lnTo>
                <a:lnTo>
                  <a:pt x="25" y="65"/>
                </a:lnTo>
                <a:lnTo>
                  <a:pt x="32" y="76"/>
                </a:lnTo>
                <a:lnTo>
                  <a:pt x="40" y="85"/>
                </a:lnTo>
                <a:lnTo>
                  <a:pt x="49" y="96"/>
                </a:lnTo>
                <a:lnTo>
                  <a:pt x="64" y="113"/>
                </a:lnTo>
                <a:lnTo>
                  <a:pt x="77" y="130"/>
                </a:lnTo>
                <a:lnTo>
                  <a:pt x="86" y="149"/>
                </a:lnTo>
                <a:lnTo>
                  <a:pt x="84" y="128"/>
                </a:lnTo>
                <a:lnTo>
                  <a:pt x="79" y="106"/>
                </a:lnTo>
                <a:lnTo>
                  <a:pt x="73" y="83"/>
                </a:lnTo>
                <a:lnTo>
                  <a:pt x="64" y="61"/>
                </a:lnTo>
                <a:lnTo>
                  <a:pt x="54" y="41"/>
                </a:lnTo>
                <a:lnTo>
                  <a:pt x="41" y="25"/>
                </a:lnTo>
                <a:lnTo>
                  <a:pt x="41" y="25"/>
                </a:lnTo>
                <a:lnTo>
                  <a:pt x="33" y="19"/>
                </a:lnTo>
                <a:lnTo>
                  <a:pt x="25" y="18"/>
                </a:lnTo>
                <a:close/>
                <a:moveTo>
                  <a:pt x="1" y="0"/>
                </a:moveTo>
                <a:lnTo>
                  <a:pt x="17" y="4"/>
                </a:lnTo>
                <a:lnTo>
                  <a:pt x="32" y="12"/>
                </a:lnTo>
                <a:lnTo>
                  <a:pt x="45" y="22"/>
                </a:lnTo>
                <a:lnTo>
                  <a:pt x="45" y="23"/>
                </a:lnTo>
                <a:lnTo>
                  <a:pt x="57" y="39"/>
                </a:lnTo>
                <a:lnTo>
                  <a:pt x="68" y="57"/>
                </a:lnTo>
                <a:lnTo>
                  <a:pt x="76" y="77"/>
                </a:lnTo>
                <a:lnTo>
                  <a:pt x="82" y="96"/>
                </a:lnTo>
                <a:lnTo>
                  <a:pt x="86" y="116"/>
                </a:lnTo>
                <a:lnTo>
                  <a:pt x="90" y="137"/>
                </a:lnTo>
                <a:lnTo>
                  <a:pt x="91" y="157"/>
                </a:lnTo>
                <a:lnTo>
                  <a:pt x="89" y="177"/>
                </a:lnTo>
                <a:lnTo>
                  <a:pt x="89" y="180"/>
                </a:lnTo>
                <a:lnTo>
                  <a:pt x="86" y="165"/>
                </a:lnTo>
                <a:lnTo>
                  <a:pt x="82" y="152"/>
                </a:lnTo>
                <a:lnTo>
                  <a:pt x="77" y="139"/>
                </a:lnTo>
                <a:lnTo>
                  <a:pt x="62" y="117"/>
                </a:lnTo>
                <a:lnTo>
                  <a:pt x="46" y="98"/>
                </a:lnTo>
                <a:lnTo>
                  <a:pt x="33" y="84"/>
                </a:lnTo>
                <a:lnTo>
                  <a:pt x="21" y="69"/>
                </a:lnTo>
                <a:lnTo>
                  <a:pt x="11" y="53"/>
                </a:lnTo>
                <a:lnTo>
                  <a:pt x="4" y="35"/>
                </a:lnTo>
                <a:lnTo>
                  <a:pt x="2" y="23"/>
                </a:lnTo>
                <a:lnTo>
                  <a:pt x="0" y="11"/>
                </a:lnTo>
                <a:lnTo>
                  <a:pt x="1" y="0"/>
                </a:lnTo>
                <a:close/>
              </a:path>
            </a:pathLst>
          </a:custGeom>
          <a:grpFill/>
          <a:ln w="0">
            <a:noFill/>
            <a:prstDash val="solid"/>
            <a:round/>
            <a:headEnd/>
            <a:tailEnd/>
          </a:ln>
        </xdr:spPr>
      </xdr:sp>
      <xdr:sp macro="" textlink="">
        <xdr:nvSpPr>
          <xdr:cNvPr id="264" name="Freeform 24">
            <a:extLst>
              <a:ext uri="{FF2B5EF4-FFF2-40B4-BE49-F238E27FC236}">
                <a16:creationId xmlns:a16="http://schemas.microsoft.com/office/drawing/2014/main" id="{00000000-0008-0000-0000-000008010000}"/>
              </a:ext>
            </a:extLst>
          </xdr:cNvPr>
          <xdr:cNvSpPr>
            <a:spLocks noEditPoints="1"/>
          </xdr:cNvSpPr>
        </xdr:nvSpPr>
        <xdr:spPr bwMode="auto">
          <a:xfrm>
            <a:off x="1232" y="28"/>
            <a:ext cx="13" cy="9"/>
          </a:xfrm>
          <a:custGeom>
            <a:avLst/>
            <a:gdLst>
              <a:gd name="T0" fmla="*/ 139 w 165"/>
              <a:gd name="T1" fmla="*/ 15 h 112"/>
              <a:gd name="T2" fmla="*/ 134 w 165"/>
              <a:gd name="T3" fmla="*/ 15 h 112"/>
              <a:gd name="T4" fmla="*/ 129 w 165"/>
              <a:gd name="T5" fmla="*/ 16 h 112"/>
              <a:gd name="T6" fmla="*/ 106 w 165"/>
              <a:gd name="T7" fmla="*/ 22 h 112"/>
              <a:gd name="T8" fmla="*/ 85 w 165"/>
              <a:gd name="T9" fmla="*/ 28 h 112"/>
              <a:gd name="T10" fmla="*/ 63 w 165"/>
              <a:gd name="T11" fmla="*/ 38 h 112"/>
              <a:gd name="T12" fmla="*/ 43 w 165"/>
              <a:gd name="T13" fmla="*/ 50 h 112"/>
              <a:gd name="T14" fmla="*/ 43 w 165"/>
              <a:gd name="T15" fmla="*/ 50 h 112"/>
              <a:gd name="T16" fmla="*/ 42 w 165"/>
              <a:gd name="T17" fmla="*/ 50 h 112"/>
              <a:gd name="T18" fmla="*/ 42 w 165"/>
              <a:gd name="T19" fmla="*/ 51 h 112"/>
              <a:gd name="T20" fmla="*/ 39 w 165"/>
              <a:gd name="T21" fmla="*/ 54 h 112"/>
              <a:gd name="T22" fmla="*/ 34 w 165"/>
              <a:gd name="T23" fmla="*/ 57 h 112"/>
              <a:gd name="T24" fmla="*/ 28 w 165"/>
              <a:gd name="T25" fmla="*/ 64 h 112"/>
              <a:gd name="T26" fmla="*/ 23 w 165"/>
              <a:gd name="T27" fmla="*/ 71 h 112"/>
              <a:gd name="T28" fmla="*/ 18 w 165"/>
              <a:gd name="T29" fmla="*/ 78 h 112"/>
              <a:gd name="T30" fmla="*/ 17 w 165"/>
              <a:gd name="T31" fmla="*/ 85 h 112"/>
              <a:gd name="T32" fmla="*/ 19 w 165"/>
              <a:gd name="T33" fmla="*/ 92 h 112"/>
              <a:gd name="T34" fmla="*/ 26 w 165"/>
              <a:gd name="T35" fmla="*/ 97 h 112"/>
              <a:gd name="T36" fmla="*/ 38 w 165"/>
              <a:gd name="T37" fmla="*/ 99 h 112"/>
              <a:gd name="T38" fmla="*/ 49 w 165"/>
              <a:gd name="T39" fmla="*/ 97 h 112"/>
              <a:gd name="T40" fmla="*/ 60 w 165"/>
              <a:gd name="T41" fmla="*/ 91 h 112"/>
              <a:gd name="T42" fmla="*/ 71 w 165"/>
              <a:gd name="T43" fmla="*/ 82 h 112"/>
              <a:gd name="T44" fmla="*/ 79 w 165"/>
              <a:gd name="T45" fmla="*/ 75 h 112"/>
              <a:gd name="T46" fmla="*/ 116 w 165"/>
              <a:gd name="T47" fmla="*/ 43 h 112"/>
              <a:gd name="T48" fmla="*/ 123 w 165"/>
              <a:gd name="T49" fmla="*/ 38 h 112"/>
              <a:gd name="T50" fmla="*/ 133 w 165"/>
              <a:gd name="T51" fmla="*/ 31 h 112"/>
              <a:gd name="T52" fmla="*/ 140 w 165"/>
              <a:gd name="T53" fmla="*/ 23 h 112"/>
              <a:gd name="T54" fmla="*/ 144 w 165"/>
              <a:gd name="T55" fmla="*/ 15 h 112"/>
              <a:gd name="T56" fmla="*/ 139 w 165"/>
              <a:gd name="T57" fmla="*/ 15 h 112"/>
              <a:gd name="T58" fmla="*/ 165 w 165"/>
              <a:gd name="T59" fmla="*/ 0 h 112"/>
              <a:gd name="T60" fmla="*/ 159 w 165"/>
              <a:gd name="T61" fmla="*/ 5 h 112"/>
              <a:gd name="T62" fmla="*/ 153 w 165"/>
              <a:gd name="T63" fmla="*/ 12 h 112"/>
              <a:gd name="T64" fmla="*/ 148 w 165"/>
              <a:gd name="T65" fmla="*/ 19 h 112"/>
              <a:gd name="T66" fmla="*/ 131 w 165"/>
              <a:gd name="T67" fmla="*/ 36 h 112"/>
              <a:gd name="T68" fmla="*/ 109 w 165"/>
              <a:gd name="T69" fmla="*/ 55 h 112"/>
              <a:gd name="T70" fmla="*/ 88 w 165"/>
              <a:gd name="T71" fmla="*/ 74 h 112"/>
              <a:gd name="T72" fmla="*/ 78 w 165"/>
              <a:gd name="T73" fmla="*/ 82 h 112"/>
              <a:gd name="T74" fmla="*/ 66 w 165"/>
              <a:gd name="T75" fmla="*/ 91 h 112"/>
              <a:gd name="T76" fmla="*/ 54 w 165"/>
              <a:gd name="T77" fmla="*/ 100 h 112"/>
              <a:gd name="T78" fmla="*/ 39 w 165"/>
              <a:gd name="T79" fmla="*/ 108 h 112"/>
              <a:gd name="T80" fmla="*/ 25 w 165"/>
              <a:gd name="T81" fmla="*/ 112 h 112"/>
              <a:gd name="T82" fmla="*/ 12 w 165"/>
              <a:gd name="T83" fmla="*/ 111 h 112"/>
              <a:gd name="T84" fmla="*/ 4 w 165"/>
              <a:gd name="T85" fmla="*/ 107 h 112"/>
              <a:gd name="T86" fmla="*/ 1 w 165"/>
              <a:gd name="T87" fmla="*/ 100 h 112"/>
              <a:gd name="T88" fmla="*/ 0 w 165"/>
              <a:gd name="T89" fmla="*/ 93 h 112"/>
              <a:gd name="T90" fmla="*/ 1 w 165"/>
              <a:gd name="T91" fmla="*/ 85 h 112"/>
              <a:gd name="T92" fmla="*/ 4 w 165"/>
              <a:gd name="T93" fmla="*/ 78 h 112"/>
              <a:gd name="T94" fmla="*/ 11 w 165"/>
              <a:gd name="T95" fmla="*/ 66 h 112"/>
              <a:gd name="T96" fmla="*/ 21 w 165"/>
              <a:gd name="T97" fmla="*/ 56 h 112"/>
              <a:gd name="T98" fmla="*/ 33 w 165"/>
              <a:gd name="T99" fmla="*/ 48 h 112"/>
              <a:gd name="T100" fmla="*/ 59 w 165"/>
              <a:gd name="T101" fmla="*/ 34 h 112"/>
              <a:gd name="T102" fmla="*/ 86 w 165"/>
              <a:gd name="T103" fmla="*/ 22 h 112"/>
              <a:gd name="T104" fmla="*/ 108 w 165"/>
              <a:gd name="T105" fmla="*/ 16 h 112"/>
              <a:gd name="T106" fmla="*/ 131 w 165"/>
              <a:gd name="T107" fmla="*/ 10 h 112"/>
              <a:gd name="T108" fmla="*/ 143 w 165"/>
              <a:gd name="T109" fmla="*/ 7 h 112"/>
              <a:gd name="T110" fmla="*/ 154 w 165"/>
              <a:gd name="T111" fmla="*/ 5 h 112"/>
              <a:gd name="T112" fmla="*/ 160 w 165"/>
              <a:gd name="T113" fmla="*/ 3 h 112"/>
              <a:gd name="T114" fmla="*/ 165 w 165"/>
              <a:gd name="T115" fmla="*/ 0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65" h="112">
                <a:moveTo>
                  <a:pt x="139" y="15"/>
                </a:moveTo>
                <a:lnTo>
                  <a:pt x="134" y="15"/>
                </a:lnTo>
                <a:lnTo>
                  <a:pt x="129" y="16"/>
                </a:lnTo>
                <a:lnTo>
                  <a:pt x="106" y="22"/>
                </a:lnTo>
                <a:lnTo>
                  <a:pt x="85" y="28"/>
                </a:lnTo>
                <a:lnTo>
                  <a:pt x="63" y="38"/>
                </a:lnTo>
                <a:lnTo>
                  <a:pt x="43" y="50"/>
                </a:lnTo>
                <a:lnTo>
                  <a:pt x="43" y="50"/>
                </a:lnTo>
                <a:lnTo>
                  <a:pt x="42" y="50"/>
                </a:lnTo>
                <a:lnTo>
                  <a:pt x="42" y="51"/>
                </a:lnTo>
                <a:lnTo>
                  <a:pt x="39" y="54"/>
                </a:lnTo>
                <a:lnTo>
                  <a:pt x="34" y="57"/>
                </a:lnTo>
                <a:lnTo>
                  <a:pt x="28" y="64"/>
                </a:lnTo>
                <a:lnTo>
                  <a:pt x="23" y="71"/>
                </a:lnTo>
                <a:lnTo>
                  <a:pt x="18" y="78"/>
                </a:lnTo>
                <a:lnTo>
                  <a:pt x="17" y="85"/>
                </a:lnTo>
                <a:lnTo>
                  <a:pt x="19" y="92"/>
                </a:lnTo>
                <a:lnTo>
                  <a:pt x="26" y="97"/>
                </a:lnTo>
                <a:lnTo>
                  <a:pt x="38" y="99"/>
                </a:lnTo>
                <a:lnTo>
                  <a:pt x="49" y="97"/>
                </a:lnTo>
                <a:lnTo>
                  <a:pt x="60" y="91"/>
                </a:lnTo>
                <a:lnTo>
                  <a:pt x="71" y="82"/>
                </a:lnTo>
                <a:lnTo>
                  <a:pt x="79" y="75"/>
                </a:lnTo>
                <a:lnTo>
                  <a:pt x="116" y="43"/>
                </a:lnTo>
                <a:lnTo>
                  <a:pt x="123" y="38"/>
                </a:lnTo>
                <a:lnTo>
                  <a:pt x="133" y="31"/>
                </a:lnTo>
                <a:lnTo>
                  <a:pt x="140" y="23"/>
                </a:lnTo>
                <a:lnTo>
                  <a:pt x="144" y="15"/>
                </a:lnTo>
                <a:lnTo>
                  <a:pt x="139" y="15"/>
                </a:lnTo>
                <a:close/>
                <a:moveTo>
                  <a:pt x="165" y="0"/>
                </a:moveTo>
                <a:lnTo>
                  <a:pt x="159" y="5"/>
                </a:lnTo>
                <a:lnTo>
                  <a:pt x="153" y="12"/>
                </a:lnTo>
                <a:lnTo>
                  <a:pt x="148" y="19"/>
                </a:lnTo>
                <a:lnTo>
                  <a:pt x="131" y="36"/>
                </a:lnTo>
                <a:lnTo>
                  <a:pt x="109" y="55"/>
                </a:lnTo>
                <a:lnTo>
                  <a:pt x="88" y="74"/>
                </a:lnTo>
                <a:lnTo>
                  <a:pt x="78" y="82"/>
                </a:lnTo>
                <a:lnTo>
                  <a:pt x="66" y="91"/>
                </a:lnTo>
                <a:lnTo>
                  <a:pt x="54" y="100"/>
                </a:lnTo>
                <a:lnTo>
                  <a:pt x="39" y="108"/>
                </a:lnTo>
                <a:lnTo>
                  <a:pt x="25" y="112"/>
                </a:lnTo>
                <a:lnTo>
                  <a:pt x="12" y="111"/>
                </a:lnTo>
                <a:lnTo>
                  <a:pt x="4" y="107"/>
                </a:lnTo>
                <a:lnTo>
                  <a:pt x="1" y="100"/>
                </a:lnTo>
                <a:lnTo>
                  <a:pt x="0" y="93"/>
                </a:lnTo>
                <a:lnTo>
                  <a:pt x="1" y="85"/>
                </a:lnTo>
                <a:lnTo>
                  <a:pt x="4" y="78"/>
                </a:lnTo>
                <a:lnTo>
                  <a:pt x="11" y="66"/>
                </a:lnTo>
                <a:lnTo>
                  <a:pt x="21" y="56"/>
                </a:lnTo>
                <a:lnTo>
                  <a:pt x="33" y="48"/>
                </a:lnTo>
                <a:lnTo>
                  <a:pt x="59" y="34"/>
                </a:lnTo>
                <a:lnTo>
                  <a:pt x="86" y="22"/>
                </a:lnTo>
                <a:lnTo>
                  <a:pt x="108" y="16"/>
                </a:lnTo>
                <a:lnTo>
                  <a:pt x="131" y="10"/>
                </a:lnTo>
                <a:lnTo>
                  <a:pt x="143" y="7"/>
                </a:lnTo>
                <a:lnTo>
                  <a:pt x="154" y="5"/>
                </a:lnTo>
                <a:lnTo>
                  <a:pt x="160" y="3"/>
                </a:lnTo>
                <a:lnTo>
                  <a:pt x="165" y="0"/>
                </a:lnTo>
                <a:close/>
              </a:path>
            </a:pathLst>
          </a:custGeom>
          <a:grpFill/>
          <a:ln w="0">
            <a:noFill/>
            <a:prstDash val="solid"/>
            <a:round/>
            <a:headEnd/>
            <a:tailEnd/>
          </a:ln>
        </xdr:spPr>
      </xdr:sp>
      <xdr:sp macro="" textlink="">
        <xdr:nvSpPr>
          <xdr:cNvPr id="265" name="Freeform 25">
            <a:extLst>
              <a:ext uri="{FF2B5EF4-FFF2-40B4-BE49-F238E27FC236}">
                <a16:creationId xmlns:a16="http://schemas.microsoft.com/office/drawing/2014/main" id="{00000000-0008-0000-0000-000009010000}"/>
              </a:ext>
            </a:extLst>
          </xdr:cNvPr>
          <xdr:cNvSpPr>
            <a:spLocks noEditPoints="1"/>
          </xdr:cNvSpPr>
        </xdr:nvSpPr>
        <xdr:spPr bwMode="auto">
          <a:xfrm>
            <a:off x="1243" y="30"/>
            <a:ext cx="17" cy="8"/>
          </a:xfrm>
          <a:custGeom>
            <a:avLst/>
            <a:gdLst>
              <a:gd name="T0" fmla="*/ 189 w 215"/>
              <a:gd name="T1" fmla="*/ 21 h 116"/>
              <a:gd name="T2" fmla="*/ 175 w 215"/>
              <a:gd name="T3" fmla="*/ 24 h 116"/>
              <a:gd name="T4" fmla="*/ 158 w 215"/>
              <a:gd name="T5" fmla="*/ 28 h 116"/>
              <a:gd name="T6" fmla="*/ 141 w 215"/>
              <a:gd name="T7" fmla="*/ 30 h 116"/>
              <a:gd name="T8" fmla="*/ 128 w 215"/>
              <a:gd name="T9" fmla="*/ 31 h 116"/>
              <a:gd name="T10" fmla="*/ 116 w 215"/>
              <a:gd name="T11" fmla="*/ 33 h 116"/>
              <a:gd name="T12" fmla="*/ 108 w 215"/>
              <a:gd name="T13" fmla="*/ 35 h 116"/>
              <a:gd name="T14" fmla="*/ 90 w 215"/>
              <a:gd name="T15" fmla="*/ 41 h 116"/>
              <a:gd name="T16" fmla="*/ 75 w 215"/>
              <a:gd name="T17" fmla="*/ 44 h 116"/>
              <a:gd name="T18" fmla="*/ 58 w 215"/>
              <a:gd name="T19" fmla="*/ 48 h 116"/>
              <a:gd name="T20" fmla="*/ 40 w 215"/>
              <a:gd name="T21" fmla="*/ 53 h 116"/>
              <a:gd name="T22" fmla="*/ 26 w 215"/>
              <a:gd name="T23" fmla="*/ 62 h 116"/>
              <a:gd name="T24" fmla="*/ 22 w 215"/>
              <a:gd name="T25" fmla="*/ 68 h 116"/>
              <a:gd name="T26" fmla="*/ 22 w 215"/>
              <a:gd name="T27" fmla="*/ 77 h 116"/>
              <a:gd name="T28" fmla="*/ 26 w 215"/>
              <a:gd name="T29" fmla="*/ 85 h 116"/>
              <a:gd name="T30" fmla="*/ 32 w 215"/>
              <a:gd name="T31" fmla="*/ 91 h 116"/>
              <a:gd name="T32" fmla="*/ 39 w 215"/>
              <a:gd name="T33" fmla="*/ 95 h 116"/>
              <a:gd name="T34" fmla="*/ 52 w 215"/>
              <a:gd name="T35" fmla="*/ 98 h 116"/>
              <a:gd name="T36" fmla="*/ 64 w 215"/>
              <a:gd name="T37" fmla="*/ 96 h 116"/>
              <a:gd name="T38" fmla="*/ 76 w 215"/>
              <a:gd name="T39" fmla="*/ 93 h 116"/>
              <a:gd name="T40" fmla="*/ 91 w 215"/>
              <a:gd name="T41" fmla="*/ 89 h 116"/>
              <a:gd name="T42" fmla="*/ 104 w 215"/>
              <a:gd name="T43" fmla="*/ 83 h 116"/>
              <a:gd name="T44" fmla="*/ 136 w 215"/>
              <a:gd name="T45" fmla="*/ 63 h 116"/>
              <a:gd name="T46" fmla="*/ 164 w 215"/>
              <a:gd name="T47" fmla="*/ 43 h 116"/>
              <a:gd name="T48" fmla="*/ 189 w 215"/>
              <a:gd name="T49" fmla="*/ 21 h 116"/>
              <a:gd name="T50" fmla="*/ 215 w 215"/>
              <a:gd name="T51" fmla="*/ 0 h 116"/>
              <a:gd name="T52" fmla="*/ 210 w 215"/>
              <a:gd name="T53" fmla="*/ 9 h 116"/>
              <a:gd name="T54" fmla="*/ 202 w 215"/>
              <a:gd name="T55" fmla="*/ 17 h 116"/>
              <a:gd name="T56" fmla="*/ 194 w 215"/>
              <a:gd name="T57" fmla="*/ 23 h 116"/>
              <a:gd name="T58" fmla="*/ 153 w 215"/>
              <a:gd name="T59" fmla="*/ 56 h 116"/>
              <a:gd name="T60" fmla="*/ 110 w 215"/>
              <a:gd name="T61" fmla="*/ 85 h 116"/>
              <a:gd name="T62" fmla="*/ 94 w 215"/>
              <a:gd name="T63" fmla="*/ 94 h 116"/>
              <a:gd name="T64" fmla="*/ 77 w 215"/>
              <a:gd name="T65" fmla="*/ 104 h 116"/>
              <a:gd name="T66" fmla="*/ 58 w 215"/>
              <a:gd name="T67" fmla="*/ 111 h 116"/>
              <a:gd name="T68" fmla="*/ 38 w 215"/>
              <a:gd name="T69" fmla="*/ 116 h 116"/>
              <a:gd name="T70" fmla="*/ 20 w 215"/>
              <a:gd name="T71" fmla="*/ 116 h 116"/>
              <a:gd name="T72" fmla="*/ 10 w 215"/>
              <a:gd name="T73" fmla="*/ 111 h 116"/>
              <a:gd name="T74" fmla="*/ 4 w 215"/>
              <a:gd name="T75" fmla="*/ 105 h 116"/>
              <a:gd name="T76" fmla="*/ 0 w 215"/>
              <a:gd name="T77" fmla="*/ 95 h 116"/>
              <a:gd name="T78" fmla="*/ 0 w 215"/>
              <a:gd name="T79" fmla="*/ 83 h 116"/>
              <a:gd name="T80" fmla="*/ 5 w 215"/>
              <a:gd name="T81" fmla="*/ 73 h 116"/>
              <a:gd name="T82" fmla="*/ 15 w 215"/>
              <a:gd name="T83" fmla="*/ 64 h 116"/>
              <a:gd name="T84" fmla="*/ 28 w 215"/>
              <a:gd name="T85" fmla="*/ 57 h 116"/>
              <a:gd name="T86" fmla="*/ 43 w 215"/>
              <a:gd name="T87" fmla="*/ 50 h 116"/>
              <a:gd name="T88" fmla="*/ 59 w 215"/>
              <a:gd name="T89" fmla="*/ 45 h 116"/>
              <a:gd name="T90" fmla="*/ 75 w 215"/>
              <a:gd name="T91" fmla="*/ 40 h 116"/>
              <a:gd name="T92" fmla="*/ 89 w 215"/>
              <a:gd name="T93" fmla="*/ 36 h 116"/>
              <a:gd name="T94" fmla="*/ 107 w 215"/>
              <a:gd name="T95" fmla="*/ 31 h 116"/>
              <a:gd name="T96" fmla="*/ 115 w 215"/>
              <a:gd name="T97" fmla="*/ 29 h 116"/>
              <a:gd name="T98" fmla="*/ 127 w 215"/>
              <a:gd name="T99" fmla="*/ 28 h 116"/>
              <a:gd name="T100" fmla="*/ 141 w 215"/>
              <a:gd name="T101" fmla="*/ 26 h 116"/>
              <a:gd name="T102" fmla="*/ 163 w 215"/>
              <a:gd name="T103" fmla="*/ 22 h 116"/>
              <a:gd name="T104" fmla="*/ 183 w 215"/>
              <a:gd name="T105" fmla="*/ 18 h 116"/>
              <a:gd name="T106" fmla="*/ 201 w 215"/>
              <a:gd name="T107" fmla="*/ 11 h 116"/>
              <a:gd name="T108" fmla="*/ 209 w 215"/>
              <a:gd name="T109" fmla="*/ 5 h 116"/>
              <a:gd name="T110" fmla="*/ 215 w 215"/>
              <a:gd name="T111" fmla="*/ 0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5" h="116">
                <a:moveTo>
                  <a:pt x="189" y="21"/>
                </a:moveTo>
                <a:lnTo>
                  <a:pt x="175" y="24"/>
                </a:lnTo>
                <a:lnTo>
                  <a:pt x="158" y="28"/>
                </a:lnTo>
                <a:lnTo>
                  <a:pt x="141" y="30"/>
                </a:lnTo>
                <a:lnTo>
                  <a:pt x="128" y="31"/>
                </a:lnTo>
                <a:lnTo>
                  <a:pt x="116" y="33"/>
                </a:lnTo>
                <a:lnTo>
                  <a:pt x="108" y="35"/>
                </a:lnTo>
                <a:lnTo>
                  <a:pt x="90" y="41"/>
                </a:lnTo>
                <a:lnTo>
                  <a:pt x="75" y="44"/>
                </a:lnTo>
                <a:lnTo>
                  <a:pt x="58" y="48"/>
                </a:lnTo>
                <a:lnTo>
                  <a:pt x="40" y="53"/>
                </a:lnTo>
                <a:lnTo>
                  <a:pt x="26" y="62"/>
                </a:lnTo>
                <a:lnTo>
                  <a:pt x="22" y="68"/>
                </a:lnTo>
                <a:lnTo>
                  <a:pt x="22" y="77"/>
                </a:lnTo>
                <a:lnTo>
                  <a:pt x="26" y="85"/>
                </a:lnTo>
                <a:lnTo>
                  <a:pt x="32" y="91"/>
                </a:lnTo>
                <a:lnTo>
                  <a:pt x="39" y="95"/>
                </a:lnTo>
                <a:lnTo>
                  <a:pt x="52" y="98"/>
                </a:lnTo>
                <a:lnTo>
                  <a:pt x="64" y="96"/>
                </a:lnTo>
                <a:lnTo>
                  <a:pt x="76" y="93"/>
                </a:lnTo>
                <a:lnTo>
                  <a:pt x="91" y="89"/>
                </a:lnTo>
                <a:lnTo>
                  <a:pt x="104" y="83"/>
                </a:lnTo>
                <a:lnTo>
                  <a:pt x="136" y="63"/>
                </a:lnTo>
                <a:lnTo>
                  <a:pt x="164" y="43"/>
                </a:lnTo>
                <a:lnTo>
                  <a:pt x="189" y="21"/>
                </a:lnTo>
                <a:close/>
                <a:moveTo>
                  <a:pt x="215" y="0"/>
                </a:moveTo>
                <a:lnTo>
                  <a:pt x="210" y="9"/>
                </a:lnTo>
                <a:lnTo>
                  <a:pt x="202" y="17"/>
                </a:lnTo>
                <a:lnTo>
                  <a:pt x="194" y="23"/>
                </a:lnTo>
                <a:lnTo>
                  <a:pt x="153" y="56"/>
                </a:lnTo>
                <a:lnTo>
                  <a:pt x="110" y="85"/>
                </a:lnTo>
                <a:lnTo>
                  <a:pt x="94" y="94"/>
                </a:lnTo>
                <a:lnTo>
                  <a:pt x="77" y="104"/>
                </a:lnTo>
                <a:lnTo>
                  <a:pt x="58" y="111"/>
                </a:lnTo>
                <a:lnTo>
                  <a:pt x="38" y="116"/>
                </a:lnTo>
                <a:lnTo>
                  <a:pt x="20" y="116"/>
                </a:lnTo>
                <a:lnTo>
                  <a:pt x="10" y="111"/>
                </a:lnTo>
                <a:lnTo>
                  <a:pt x="4" y="105"/>
                </a:lnTo>
                <a:lnTo>
                  <a:pt x="0" y="95"/>
                </a:lnTo>
                <a:lnTo>
                  <a:pt x="0" y="83"/>
                </a:lnTo>
                <a:lnTo>
                  <a:pt x="5" y="73"/>
                </a:lnTo>
                <a:lnTo>
                  <a:pt x="15" y="64"/>
                </a:lnTo>
                <a:lnTo>
                  <a:pt x="28" y="57"/>
                </a:lnTo>
                <a:lnTo>
                  <a:pt x="43" y="50"/>
                </a:lnTo>
                <a:lnTo>
                  <a:pt x="59" y="45"/>
                </a:lnTo>
                <a:lnTo>
                  <a:pt x="75" y="40"/>
                </a:lnTo>
                <a:lnTo>
                  <a:pt x="89" y="36"/>
                </a:lnTo>
                <a:lnTo>
                  <a:pt x="107" y="31"/>
                </a:lnTo>
                <a:lnTo>
                  <a:pt x="115" y="29"/>
                </a:lnTo>
                <a:lnTo>
                  <a:pt x="127" y="28"/>
                </a:lnTo>
                <a:lnTo>
                  <a:pt x="141" y="26"/>
                </a:lnTo>
                <a:lnTo>
                  <a:pt x="163" y="22"/>
                </a:lnTo>
                <a:lnTo>
                  <a:pt x="183" y="18"/>
                </a:lnTo>
                <a:lnTo>
                  <a:pt x="201" y="11"/>
                </a:lnTo>
                <a:lnTo>
                  <a:pt x="209" y="5"/>
                </a:lnTo>
                <a:lnTo>
                  <a:pt x="215" y="0"/>
                </a:lnTo>
                <a:close/>
              </a:path>
            </a:pathLst>
          </a:custGeom>
          <a:grpFill/>
          <a:ln w="0">
            <a:noFill/>
            <a:prstDash val="solid"/>
            <a:round/>
            <a:headEnd/>
            <a:tailEnd/>
          </a:ln>
        </xdr:spPr>
      </xdr:sp>
      <xdr:sp macro="" textlink="">
        <xdr:nvSpPr>
          <xdr:cNvPr id="266" name="Freeform 26">
            <a:extLst>
              <a:ext uri="{FF2B5EF4-FFF2-40B4-BE49-F238E27FC236}">
                <a16:creationId xmlns:a16="http://schemas.microsoft.com/office/drawing/2014/main" id="{00000000-0008-0000-0000-00000A010000}"/>
              </a:ext>
            </a:extLst>
          </xdr:cNvPr>
          <xdr:cNvSpPr>
            <a:spLocks noEditPoints="1"/>
          </xdr:cNvSpPr>
        </xdr:nvSpPr>
        <xdr:spPr bwMode="auto">
          <a:xfrm>
            <a:off x="1253" y="43"/>
            <a:ext cx="14" cy="5"/>
          </a:xfrm>
          <a:custGeom>
            <a:avLst/>
            <a:gdLst>
              <a:gd name="T0" fmla="*/ 32 w 186"/>
              <a:gd name="T1" fmla="*/ 5 h 69"/>
              <a:gd name="T2" fmla="*/ 28 w 186"/>
              <a:gd name="T3" fmla="*/ 6 h 69"/>
              <a:gd name="T4" fmla="*/ 24 w 186"/>
              <a:gd name="T5" fmla="*/ 7 h 69"/>
              <a:gd name="T6" fmla="*/ 22 w 186"/>
              <a:gd name="T7" fmla="*/ 9 h 69"/>
              <a:gd name="T8" fmla="*/ 21 w 186"/>
              <a:gd name="T9" fmla="*/ 11 h 69"/>
              <a:gd name="T10" fmla="*/ 19 w 186"/>
              <a:gd name="T11" fmla="*/ 19 h 69"/>
              <a:gd name="T12" fmla="*/ 22 w 186"/>
              <a:gd name="T13" fmla="*/ 26 h 69"/>
              <a:gd name="T14" fmla="*/ 29 w 186"/>
              <a:gd name="T15" fmla="*/ 33 h 69"/>
              <a:gd name="T16" fmla="*/ 37 w 186"/>
              <a:gd name="T17" fmla="*/ 37 h 69"/>
              <a:gd name="T18" fmla="*/ 48 w 186"/>
              <a:gd name="T19" fmla="*/ 41 h 69"/>
              <a:gd name="T20" fmla="*/ 59 w 186"/>
              <a:gd name="T21" fmla="*/ 45 h 69"/>
              <a:gd name="T22" fmla="*/ 70 w 186"/>
              <a:gd name="T23" fmla="*/ 47 h 69"/>
              <a:gd name="T24" fmla="*/ 78 w 186"/>
              <a:gd name="T25" fmla="*/ 49 h 69"/>
              <a:gd name="T26" fmla="*/ 85 w 186"/>
              <a:gd name="T27" fmla="*/ 50 h 69"/>
              <a:gd name="T28" fmla="*/ 109 w 186"/>
              <a:gd name="T29" fmla="*/ 56 h 69"/>
              <a:gd name="T30" fmla="*/ 135 w 186"/>
              <a:gd name="T31" fmla="*/ 61 h 69"/>
              <a:gd name="T32" fmla="*/ 160 w 186"/>
              <a:gd name="T33" fmla="*/ 62 h 69"/>
              <a:gd name="T34" fmla="*/ 173 w 186"/>
              <a:gd name="T35" fmla="*/ 61 h 69"/>
              <a:gd name="T36" fmla="*/ 156 w 186"/>
              <a:gd name="T37" fmla="*/ 54 h 69"/>
              <a:gd name="T38" fmla="*/ 138 w 186"/>
              <a:gd name="T39" fmla="*/ 45 h 69"/>
              <a:gd name="T40" fmla="*/ 130 w 186"/>
              <a:gd name="T41" fmla="*/ 39 h 69"/>
              <a:gd name="T42" fmla="*/ 121 w 186"/>
              <a:gd name="T43" fmla="*/ 35 h 69"/>
              <a:gd name="T44" fmla="*/ 115 w 186"/>
              <a:gd name="T45" fmla="*/ 33 h 69"/>
              <a:gd name="T46" fmla="*/ 100 w 186"/>
              <a:gd name="T47" fmla="*/ 26 h 69"/>
              <a:gd name="T48" fmla="*/ 88 w 186"/>
              <a:gd name="T49" fmla="*/ 22 h 69"/>
              <a:gd name="T50" fmla="*/ 74 w 186"/>
              <a:gd name="T51" fmla="*/ 16 h 69"/>
              <a:gd name="T52" fmla="*/ 59 w 186"/>
              <a:gd name="T53" fmla="*/ 9 h 69"/>
              <a:gd name="T54" fmla="*/ 45 w 186"/>
              <a:gd name="T55" fmla="*/ 5 h 69"/>
              <a:gd name="T56" fmla="*/ 32 w 186"/>
              <a:gd name="T57" fmla="*/ 5 h 69"/>
              <a:gd name="T58" fmla="*/ 18 w 186"/>
              <a:gd name="T59" fmla="*/ 0 h 69"/>
              <a:gd name="T60" fmla="*/ 31 w 186"/>
              <a:gd name="T61" fmla="*/ 1 h 69"/>
              <a:gd name="T62" fmla="*/ 46 w 186"/>
              <a:gd name="T63" fmla="*/ 4 h 69"/>
              <a:gd name="T64" fmla="*/ 64 w 186"/>
              <a:gd name="T65" fmla="*/ 9 h 69"/>
              <a:gd name="T66" fmla="*/ 82 w 186"/>
              <a:gd name="T67" fmla="*/ 16 h 69"/>
              <a:gd name="T68" fmla="*/ 102 w 186"/>
              <a:gd name="T69" fmla="*/ 23 h 69"/>
              <a:gd name="T70" fmla="*/ 116 w 186"/>
              <a:gd name="T71" fmla="*/ 29 h 69"/>
              <a:gd name="T72" fmla="*/ 139 w 186"/>
              <a:gd name="T73" fmla="*/ 38 h 69"/>
              <a:gd name="T74" fmla="*/ 161 w 186"/>
              <a:gd name="T75" fmla="*/ 50 h 69"/>
              <a:gd name="T76" fmla="*/ 181 w 186"/>
              <a:gd name="T77" fmla="*/ 65 h 69"/>
              <a:gd name="T78" fmla="*/ 186 w 186"/>
              <a:gd name="T79" fmla="*/ 69 h 69"/>
              <a:gd name="T80" fmla="*/ 182 w 186"/>
              <a:gd name="T81" fmla="*/ 68 h 69"/>
              <a:gd name="T82" fmla="*/ 176 w 186"/>
              <a:gd name="T83" fmla="*/ 67 h 69"/>
              <a:gd name="T84" fmla="*/ 168 w 186"/>
              <a:gd name="T85" fmla="*/ 67 h 69"/>
              <a:gd name="T86" fmla="*/ 163 w 186"/>
              <a:gd name="T87" fmla="*/ 67 h 69"/>
              <a:gd name="T88" fmla="*/ 139 w 186"/>
              <a:gd name="T89" fmla="*/ 66 h 69"/>
              <a:gd name="T90" fmla="*/ 116 w 186"/>
              <a:gd name="T91" fmla="*/ 65 h 69"/>
              <a:gd name="T92" fmla="*/ 88 w 186"/>
              <a:gd name="T93" fmla="*/ 62 h 69"/>
              <a:gd name="T94" fmla="*/ 61 w 186"/>
              <a:gd name="T95" fmla="*/ 55 h 69"/>
              <a:gd name="T96" fmla="*/ 34 w 186"/>
              <a:gd name="T97" fmla="*/ 47 h 69"/>
              <a:gd name="T98" fmla="*/ 27 w 186"/>
              <a:gd name="T99" fmla="*/ 43 h 69"/>
              <a:gd name="T100" fmla="*/ 18 w 186"/>
              <a:gd name="T101" fmla="*/ 38 h 69"/>
              <a:gd name="T102" fmla="*/ 9 w 186"/>
              <a:gd name="T103" fmla="*/ 32 h 69"/>
              <a:gd name="T104" fmla="*/ 3 w 186"/>
              <a:gd name="T105" fmla="*/ 24 h 69"/>
              <a:gd name="T106" fmla="*/ 0 w 186"/>
              <a:gd name="T107" fmla="*/ 17 h 69"/>
              <a:gd name="T108" fmla="*/ 0 w 186"/>
              <a:gd name="T109" fmla="*/ 13 h 69"/>
              <a:gd name="T110" fmla="*/ 1 w 186"/>
              <a:gd name="T111" fmla="*/ 9 h 69"/>
              <a:gd name="T112" fmla="*/ 4 w 186"/>
              <a:gd name="T113" fmla="*/ 6 h 69"/>
              <a:gd name="T114" fmla="*/ 8 w 186"/>
              <a:gd name="T115" fmla="*/ 2 h 69"/>
              <a:gd name="T116" fmla="*/ 12 w 186"/>
              <a:gd name="T117" fmla="*/ 1 h 69"/>
              <a:gd name="T118" fmla="*/ 14 w 186"/>
              <a:gd name="T119" fmla="*/ 0 h 69"/>
              <a:gd name="T120" fmla="*/ 18 w 186"/>
              <a:gd name="T12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69">
                <a:moveTo>
                  <a:pt x="32" y="5"/>
                </a:moveTo>
                <a:lnTo>
                  <a:pt x="28" y="6"/>
                </a:lnTo>
                <a:lnTo>
                  <a:pt x="24" y="7"/>
                </a:lnTo>
                <a:lnTo>
                  <a:pt x="22" y="9"/>
                </a:lnTo>
                <a:lnTo>
                  <a:pt x="21" y="11"/>
                </a:lnTo>
                <a:lnTo>
                  <a:pt x="19" y="19"/>
                </a:lnTo>
                <a:lnTo>
                  <a:pt x="22" y="26"/>
                </a:lnTo>
                <a:lnTo>
                  <a:pt x="29" y="33"/>
                </a:lnTo>
                <a:lnTo>
                  <a:pt x="37" y="37"/>
                </a:lnTo>
                <a:lnTo>
                  <a:pt x="48" y="41"/>
                </a:lnTo>
                <a:lnTo>
                  <a:pt x="59" y="45"/>
                </a:lnTo>
                <a:lnTo>
                  <a:pt x="70" y="47"/>
                </a:lnTo>
                <a:lnTo>
                  <a:pt x="78" y="49"/>
                </a:lnTo>
                <a:lnTo>
                  <a:pt x="85" y="50"/>
                </a:lnTo>
                <a:lnTo>
                  <a:pt x="109" y="56"/>
                </a:lnTo>
                <a:lnTo>
                  <a:pt x="135" y="61"/>
                </a:lnTo>
                <a:lnTo>
                  <a:pt x="160" y="62"/>
                </a:lnTo>
                <a:lnTo>
                  <a:pt x="173" y="61"/>
                </a:lnTo>
                <a:lnTo>
                  <a:pt x="156" y="54"/>
                </a:lnTo>
                <a:lnTo>
                  <a:pt x="138" y="45"/>
                </a:lnTo>
                <a:lnTo>
                  <a:pt x="130" y="39"/>
                </a:lnTo>
                <a:lnTo>
                  <a:pt x="121" y="35"/>
                </a:lnTo>
                <a:lnTo>
                  <a:pt x="115" y="33"/>
                </a:lnTo>
                <a:lnTo>
                  <a:pt x="100" y="26"/>
                </a:lnTo>
                <a:lnTo>
                  <a:pt x="88" y="22"/>
                </a:lnTo>
                <a:lnTo>
                  <a:pt x="74" y="16"/>
                </a:lnTo>
                <a:lnTo>
                  <a:pt x="59" y="9"/>
                </a:lnTo>
                <a:lnTo>
                  <a:pt x="45" y="5"/>
                </a:lnTo>
                <a:lnTo>
                  <a:pt x="32" y="5"/>
                </a:lnTo>
                <a:close/>
                <a:moveTo>
                  <a:pt x="18" y="0"/>
                </a:moveTo>
                <a:lnTo>
                  <a:pt x="31" y="1"/>
                </a:lnTo>
                <a:lnTo>
                  <a:pt x="46" y="4"/>
                </a:lnTo>
                <a:lnTo>
                  <a:pt x="64" y="9"/>
                </a:lnTo>
                <a:lnTo>
                  <a:pt x="82" y="16"/>
                </a:lnTo>
                <a:lnTo>
                  <a:pt x="102" y="23"/>
                </a:lnTo>
                <a:lnTo>
                  <a:pt x="116" y="29"/>
                </a:lnTo>
                <a:lnTo>
                  <a:pt x="139" y="38"/>
                </a:lnTo>
                <a:lnTo>
                  <a:pt x="161" y="50"/>
                </a:lnTo>
                <a:lnTo>
                  <a:pt x="181" y="65"/>
                </a:lnTo>
                <a:lnTo>
                  <a:pt x="186" y="69"/>
                </a:lnTo>
                <a:lnTo>
                  <a:pt x="182" y="68"/>
                </a:lnTo>
                <a:lnTo>
                  <a:pt x="176" y="67"/>
                </a:lnTo>
                <a:lnTo>
                  <a:pt x="168" y="67"/>
                </a:lnTo>
                <a:lnTo>
                  <a:pt x="163" y="67"/>
                </a:lnTo>
                <a:lnTo>
                  <a:pt x="139" y="66"/>
                </a:lnTo>
                <a:lnTo>
                  <a:pt x="116" y="65"/>
                </a:lnTo>
                <a:lnTo>
                  <a:pt x="88" y="62"/>
                </a:lnTo>
                <a:lnTo>
                  <a:pt x="61" y="55"/>
                </a:lnTo>
                <a:lnTo>
                  <a:pt x="34" y="47"/>
                </a:lnTo>
                <a:lnTo>
                  <a:pt x="27" y="43"/>
                </a:lnTo>
                <a:lnTo>
                  <a:pt x="18" y="38"/>
                </a:lnTo>
                <a:lnTo>
                  <a:pt x="9" y="32"/>
                </a:lnTo>
                <a:lnTo>
                  <a:pt x="3" y="24"/>
                </a:lnTo>
                <a:lnTo>
                  <a:pt x="0" y="17"/>
                </a:lnTo>
                <a:lnTo>
                  <a:pt x="0" y="13"/>
                </a:lnTo>
                <a:lnTo>
                  <a:pt x="1" y="9"/>
                </a:lnTo>
                <a:lnTo>
                  <a:pt x="4" y="6"/>
                </a:lnTo>
                <a:lnTo>
                  <a:pt x="8" y="2"/>
                </a:lnTo>
                <a:lnTo>
                  <a:pt x="12" y="1"/>
                </a:lnTo>
                <a:lnTo>
                  <a:pt x="14" y="0"/>
                </a:lnTo>
                <a:lnTo>
                  <a:pt x="18" y="0"/>
                </a:lnTo>
                <a:close/>
              </a:path>
            </a:pathLst>
          </a:custGeom>
          <a:grpFill/>
          <a:ln w="0">
            <a:noFill/>
            <a:prstDash val="solid"/>
            <a:round/>
            <a:headEnd/>
            <a:tailEnd/>
          </a:ln>
        </xdr:spPr>
      </xdr:sp>
      <xdr:sp macro="" textlink="">
        <xdr:nvSpPr>
          <xdr:cNvPr id="267" name="Freeform 27">
            <a:extLst>
              <a:ext uri="{FF2B5EF4-FFF2-40B4-BE49-F238E27FC236}">
                <a16:creationId xmlns:a16="http://schemas.microsoft.com/office/drawing/2014/main" id="{00000000-0008-0000-0000-00000B010000}"/>
              </a:ext>
            </a:extLst>
          </xdr:cNvPr>
          <xdr:cNvSpPr>
            <a:spLocks noEditPoints="1"/>
          </xdr:cNvSpPr>
        </xdr:nvSpPr>
        <xdr:spPr bwMode="auto">
          <a:xfrm>
            <a:off x="1256" y="35"/>
            <a:ext cx="15" cy="8"/>
          </a:xfrm>
          <a:custGeom>
            <a:avLst/>
            <a:gdLst>
              <a:gd name="T0" fmla="*/ 151 w 189"/>
              <a:gd name="T1" fmla="*/ 25 h 94"/>
              <a:gd name="T2" fmla="*/ 115 w 189"/>
              <a:gd name="T3" fmla="*/ 30 h 94"/>
              <a:gd name="T4" fmla="*/ 89 w 189"/>
              <a:gd name="T5" fmla="*/ 36 h 94"/>
              <a:gd name="T6" fmla="*/ 62 w 189"/>
              <a:gd name="T7" fmla="*/ 43 h 94"/>
              <a:gd name="T8" fmla="*/ 36 w 189"/>
              <a:gd name="T9" fmla="*/ 52 h 94"/>
              <a:gd name="T10" fmla="*/ 32 w 189"/>
              <a:gd name="T11" fmla="*/ 59 h 94"/>
              <a:gd name="T12" fmla="*/ 31 w 189"/>
              <a:gd name="T13" fmla="*/ 65 h 94"/>
              <a:gd name="T14" fmla="*/ 34 w 189"/>
              <a:gd name="T15" fmla="*/ 71 h 94"/>
              <a:gd name="T16" fmla="*/ 43 w 189"/>
              <a:gd name="T17" fmla="*/ 75 h 94"/>
              <a:gd name="T18" fmla="*/ 67 w 189"/>
              <a:gd name="T19" fmla="*/ 76 h 94"/>
              <a:gd name="T20" fmla="*/ 95 w 189"/>
              <a:gd name="T21" fmla="*/ 69 h 94"/>
              <a:gd name="T22" fmla="*/ 127 w 189"/>
              <a:gd name="T23" fmla="*/ 51 h 94"/>
              <a:gd name="T24" fmla="*/ 168 w 189"/>
              <a:gd name="T25" fmla="*/ 20 h 94"/>
              <a:gd name="T26" fmla="*/ 178 w 189"/>
              <a:gd name="T27" fmla="*/ 19 h 94"/>
              <a:gd name="T28" fmla="*/ 140 w 189"/>
              <a:gd name="T29" fmla="*/ 51 h 94"/>
              <a:gd name="T30" fmla="*/ 93 w 189"/>
              <a:gd name="T31" fmla="*/ 76 h 94"/>
              <a:gd name="T32" fmla="*/ 49 w 189"/>
              <a:gd name="T33" fmla="*/ 91 h 94"/>
              <a:gd name="T34" fmla="*/ 31 w 189"/>
              <a:gd name="T35" fmla="*/ 93 h 94"/>
              <a:gd name="T36" fmla="*/ 10 w 189"/>
              <a:gd name="T37" fmla="*/ 92 h 94"/>
              <a:gd name="T38" fmla="*/ 1 w 189"/>
              <a:gd name="T39" fmla="*/ 85 h 94"/>
              <a:gd name="T40" fmla="*/ 0 w 189"/>
              <a:gd name="T41" fmla="*/ 76 h 94"/>
              <a:gd name="T42" fmla="*/ 6 w 189"/>
              <a:gd name="T43" fmla="*/ 63 h 94"/>
              <a:gd name="T44" fmla="*/ 32 w 189"/>
              <a:gd name="T45" fmla="*/ 50 h 94"/>
              <a:gd name="T46" fmla="*/ 68 w 189"/>
              <a:gd name="T47" fmla="*/ 37 h 94"/>
              <a:gd name="T48" fmla="*/ 103 w 189"/>
              <a:gd name="T49" fmla="*/ 28 h 94"/>
              <a:gd name="T50" fmla="*/ 134 w 189"/>
              <a:gd name="T51" fmla="*/ 24 h 94"/>
              <a:gd name="T52" fmla="*/ 159 w 189"/>
              <a:gd name="T53" fmla="*/ 19 h 94"/>
              <a:gd name="T54" fmla="*/ 170 w 189"/>
              <a:gd name="T55" fmla="*/ 13 h 94"/>
              <a:gd name="T56" fmla="*/ 174 w 189"/>
              <a:gd name="T57" fmla="*/ 11 h 94"/>
              <a:gd name="T58" fmla="*/ 180 w 189"/>
              <a:gd name="T59" fmla="*/ 6 h 94"/>
              <a:gd name="T60" fmla="*/ 185 w 189"/>
              <a:gd name="T61" fmla="*/ 2 h 94"/>
              <a:gd name="T62" fmla="*/ 188 w 189"/>
              <a:gd name="T63" fmla="*/ 0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89" h="94">
                <a:moveTo>
                  <a:pt x="168" y="20"/>
                </a:moveTo>
                <a:lnTo>
                  <a:pt x="151" y="25"/>
                </a:lnTo>
                <a:lnTo>
                  <a:pt x="130" y="28"/>
                </a:lnTo>
                <a:lnTo>
                  <a:pt x="115" y="30"/>
                </a:lnTo>
                <a:lnTo>
                  <a:pt x="104" y="32"/>
                </a:lnTo>
                <a:lnTo>
                  <a:pt x="89" y="36"/>
                </a:lnTo>
                <a:lnTo>
                  <a:pt x="76" y="40"/>
                </a:lnTo>
                <a:lnTo>
                  <a:pt x="62" y="43"/>
                </a:lnTo>
                <a:lnTo>
                  <a:pt x="47" y="47"/>
                </a:lnTo>
                <a:lnTo>
                  <a:pt x="36" y="52"/>
                </a:lnTo>
                <a:lnTo>
                  <a:pt x="33" y="56"/>
                </a:lnTo>
                <a:lnTo>
                  <a:pt x="32" y="59"/>
                </a:lnTo>
                <a:lnTo>
                  <a:pt x="31" y="62"/>
                </a:lnTo>
                <a:lnTo>
                  <a:pt x="31" y="65"/>
                </a:lnTo>
                <a:lnTo>
                  <a:pt x="32" y="69"/>
                </a:lnTo>
                <a:lnTo>
                  <a:pt x="34" y="71"/>
                </a:lnTo>
                <a:lnTo>
                  <a:pt x="38" y="73"/>
                </a:lnTo>
                <a:lnTo>
                  <a:pt x="43" y="75"/>
                </a:lnTo>
                <a:lnTo>
                  <a:pt x="54" y="76"/>
                </a:lnTo>
                <a:lnTo>
                  <a:pt x="67" y="76"/>
                </a:lnTo>
                <a:lnTo>
                  <a:pt x="82" y="73"/>
                </a:lnTo>
                <a:lnTo>
                  <a:pt x="95" y="69"/>
                </a:lnTo>
                <a:lnTo>
                  <a:pt x="106" y="63"/>
                </a:lnTo>
                <a:lnTo>
                  <a:pt x="127" y="51"/>
                </a:lnTo>
                <a:lnTo>
                  <a:pt x="149" y="36"/>
                </a:lnTo>
                <a:lnTo>
                  <a:pt x="168" y="20"/>
                </a:lnTo>
                <a:close/>
                <a:moveTo>
                  <a:pt x="189" y="0"/>
                </a:moveTo>
                <a:lnTo>
                  <a:pt x="178" y="19"/>
                </a:lnTo>
                <a:lnTo>
                  <a:pt x="160" y="36"/>
                </a:lnTo>
                <a:lnTo>
                  <a:pt x="140" y="51"/>
                </a:lnTo>
                <a:lnTo>
                  <a:pt x="116" y="65"/>
                </a:lnTo>
                <a:lnTo>
                  <a:pt x="93" y="76"/>
                </a:lnTo>
                <a:lnTo>
                  <a:pt x="70" y="85"/>
                </a:lnTo>
                <a:lnTo>
                  <a:pt x="49" y="91"/>
                </a:lnTo>
                <a:lnTo>
                  <a:pt x="40" y="92"/>
                </a:lnTo>
                <a:lnTo>
                  <a:pt x="31" y="93"/>
                </a:lnTo>
                <a:lnTo>
                  <a:pt x="20" y="94"/>
                </a:lnTo>
                <a:lnTo>
                  <a:pt x="10" y="92"/>
                </a:lnTo>
                <a:lnTo>
                  <a:pt x="3" y="88"/>
                </a:lnTo>
                <a:lnTo>
                  <a:pt x="1" y="85"/>
                </a:lnTo>
                <a:lnTo>
                  <a:pt x="0" y="80"/>
                </a:lnTo>
                <a:lnTo>
                  <a:pt x="0" y="76"/>
                </a:lnTo>
                <a:lnTo>
                  <a:pt x="1" y="71"/>
                </a:lnTo>
                <a:lnTo>
                  <a:pt x="6" y="63"/>
                </a:lnTo>
                <a:lnTo>
                  <a:pt x="17" y="57"/>
                </a:lnTo>
                <a:lnTo>
                  <a:pt x="32" y="50"/>
                </a:lnTo>
                <a:lnTo>
                  <a:pt x="49" y="44"/>
                </a:lnTo>
                <a:lnTo>
                  <a:pt x="68" y="37"/>
                </a:lnTo>
                <a:lnTo>
                  <a:pt x="88" y="32"/>
                </a:lnTo>
                <a:lnTo>
                  <a:pt x="103" y="28"/>
                </a:lnTo>
                <a:lnTo>
                  <a:pt x="118" y="25"/>
                </a:lnTo>
                <a:lnTo>
                  <a:pt x="134" y="24"/>
                </a:lnTo>
                <a:lnTo>
                  <a:pt x="149" y="21"/>
                </a:lnTo>
                <a:lnTo>
                  <a:pt x="159" y="19"/>
                </a:lnTo>
                <a:lnTo>
                  <a:pt x="169" y="14"/>
                </a:lnTo>
                <a:lnTo>
                  <a:pt x="170" y="13"/>
                </a:lnTo>
                <a:lnTo>
                  <a:pt x="172" y="12"/>
                </a:lnTo>
                <a:lnTo>
                  <a:pt x="174" y="11"/>
                </a:lnTo>
                <a:lnTo>
                  <a:pt x="176" y="9"/>
                </a:lnTo>
                <a:lnTo>
                  <a:pt x="180" y="6"/>
                </a:lnTo>
                <a:lnTo>
                  <a:pt x="183" y="4"/>
                </a:lnTo>
                <a:lnTo>
                  <a:pt x="185" y="2"/>
                </a:lnTo>
                <a:lnTo>
                  <a:pt x="187" y="1"/>
                </a:lnTo>
                <a:lnTo>
                  <a:pt x="188" y="0"/>
                </a:lnTo>
                <a:lnTo>
                  <a:pt x="189" y="0"/>
                </a:lnTo>
                <a:close/>
              </a:path>
            </a:pathLst>
          </a:custGeom>
          <a:grpFill/>
          <a:ln w="0">
            <a:noFill/>
            <a:prstDash val="solid"/>
            <a:round/>
            <a:headEnd/>
            <a:tailEnd/>
          </a:ln>
        </xdr:spPr>
      </xdr:sp>
      <xdr:sp macro="" textlink="">
        <xdr:nvSpPr>
          <xdr:cNvPr id="268" name="Freeform 28">
            <a:extLst>
              <a:ext uri="{FF2B5EF4-FFF2-40B4-BE49-F238E27FC236}">
                <a16:creationId xmlns:a16="http://schemas.microsoft.com/office/drawing/2014/main" id="{00000000-0008-0000-0000-00000C010000}"/>
              </a:ext>
            </a:extLst>
          </xdr:cNvPr>
          <xdr:cNvSpPr>
            <a:spLocks noEditPoints="1"/>
          </xdr:cNvSpPr>
        </xdr:nvSpPr>
        <xdr:spPr bwMode="auto">
          <a:xfrm>
            <a:off x="1265" y="42"/>
            <a:ext cx="16" cy="6"/>
          </a:xfrm>
          <a:custGeom>
            <a:avLst/>
            <a:gdLst>
              <a:gd name="T0" fmla="*/ 42 w 214"/>
              <a:gd name="T1" fmla="*/ 4 h 74"/>
              <a:gd name="T2" fmla="*/ 31 w 214"/>
              <a:gd name="T3" fmla="*/ 6 h 74"/>
              <a:gd name="T4" fmla="*/ 25 w 214"/>
              <a:gd name="T5" fmla="*/ 9 h 74"/>
              <a:gd name="T6" fmla="*/ 20 w 214"/>
              <a:gd name="T7" fmla="*/ 16 h 74"/>
              <a:gd name="T8" fmla="*/ 20 w 214"/>
              <a:gd name="T9" fmla="*/ 24 h 74"/>
              <a:gd name="T10" fmla="*/ 24 w 214"/>
              <a:gd name="T11" fmla="*/ 34 h 74"/>
              <a:gd name="T12" fmla="*/ 29 w 214"/>
              <a:gd name="T13" fmla="*/ 42 h 74"/>
              <a:gd name="T14" fmla="*/ 38 w 214"/>
              <a:gd name="T15" fmla="*/ 50 h 74"/>
              <a:gd name="T16" fmla="*/ 46 w 214"/>
              <a:gd name="T17" fmla="*/ 56 h 74"/>
              <a:gd name="T18" fmla="*/ 67 w 214"/>
              <a:gd name="T19" fmla="*/ 64 h 74"/>
              <a:gd name="T20" fmla="*/ 86 w 214"/>
              <a:gd name="T21" fmla="*/ 67 h 74"/>
              <a:gd name="T22" fmla="*/ 107 w 214"/>
              <a:gd name="T23" fmla="*/ 67 h 74"/>
              <a:gd name="T24" fmla="*/ 129 w 214"/>
              <a:gd name="T25" fmla="*/ 66 h 74"/>
              <a:gd name="T26" fmla="*/ 154 w 214"/>
              <a:gd name="T27" fmla="*/ 65 h 74"/>
              <a:gd name="T28" fmla="*/ 180 w 214"/>
              <a:gd name="T29" fmla="*/ 63 h 74"/>
              <a:gd name="T30" fmla="*/ 165 w 214"/>
              <a:gd name="T31" fmla="*/ 51 h 74"/>
              <a:gd name="T32" fmla="*/ 148 w 214"/>
              <a:gd name="T33" fmla="*/ 39 h 74"/>
              <a:gd name="T34" fmla="*/ 128 w 214"/>
              <a:gd name="T35" fmla="*/ 27 h 74"/>
              <a:gd name="T36" fmla="*/ 106 w 214"/>
              <a:gd name="T37" fmla="*/ 18 h 74"/>
              <a:gd name="T38" fmla="*/ 84 w 214"/>
              <a:gd name="T39" fmla="*/ 10 h 74"/>
              <a:gd name="T40" fmla="*/ 62 w 214"/>
              <a:gd name="T41" fmla="*/ 5 h 74"/>
              <a:gd name="T42" fmla="*/ 42 w 214"/>
              <a:gd name="T43" fmla="*/ 4 h 74"/>
              <a:gd name="T44" fmla="*/ 56 w 214"/>
              <a:gd name="T45" fmla="*/ 0 h 74"/>
              <a:gd name="T46" fmla="*/ 74 w 214"/>
              <a:gd name="T47" fmla="*/ 2 h 74"/>
              <a:gd name="T48" fmla="*/ 91 w 214"/>
              <a:gd name="T49" fmla="*/ 7 h 74"/>
              <a:gd name="T50" fmla="*/ 109 w 214"/>
              <a:gd name="T51" fmla="*/ 14 h 74"/>
              <a:gd name="T52" fmla="*/ 124 w 214"/>
              <a:gd name="T53" fmla="*/ 20 h 74"/>
              <a:gd name="T54" fmla="*/ 147 w 214"/>
              <a:gd name="T55" fmla="*/ 33 h 74"/>
              <a:gd name="T56" fmla="*/ 170 w 214"/>
              <a:gd name="T57" fmla="*/ 48 h 74"/>
              <a:gd name="T58" fmla="*/ 179 w 214"/>
              <a:gd name="T59" fmla="*/ 54 h 74"/>
              <a:gd name="T60" fmla="*/ 189 w 214"/>
              <a:gd name="T61" fmla="*/ 60 h 74"/>
              <a:gd name="T62" fmla="*/ 201 w 214"/>
              <a:gd name="T63" fmla="*/ 66 h 74"/>
              <a:gd name="T64" fmla="*/ 214 w 214"/>
              <a:gd name="T65" fmla="*/ 74 h 74"/>
              <a:gd name="T66" fmla="*/ 199 w 214"/>
              <a:gd name="T67" fmla="*/ 72 h 74"/>
              <a:gd name="T68" fmla="*/ 184 w 214"/>
              <a:gd name="T69" fmla="*/ 70 h 74"/>
              <a:gd name="T70" fmla="*/ 169 w 214"/>
              <a:gd name="T71" fmla="*/ 68 h 74"/>
              <a:gd name="T72" fmla="*/ 149 w 214"/>
              <a:gd name="T73" fmla="*/ 69 h 74"/>
              <a:gd name="T74" fmla="*/ 129 w 214"/>
              <a:gd name="T75" fmla="*/ 70 h 74"/>
              <a:gd name="T76" fmla="*/ 113 w 214"/>
              <a:gd name="T77" fmla="*/ 72 h 74"/>
              <a:gd name="T78" fmla="*/ 96 w 214"/>
              <a:gd name="T79" fmla="*/ 74 h 74"/>
              <a:gd name="T80" fmla="*/ 80 w 214"/>
              <a:gd name="T81" fmla="*/ 74 h 74"/>
              <a:gd name="T82" fmla="*/ 63 w 214"/>
              <a:gd name="T83" fmla="*/ 71 h 74"/>
              <a:gd name="T84" fmla="*/ 51 w 214"/>
              <a:gd name="T85" fmla="*/ 67 h 74"/>
              <a:gd name="T86" fmla="*/ 37 w 214"/>
              <a:gd name="T87" fmla="*/ 62 h 74"/>
              <a:gd name="T88" fmla="*/ 23 w 214"/>
              <a:gd name="T89" fmla="*/ 54 h 74"/>
              <a:gd name="T90" fmla="*/ 11 w 214"/>
              <a:gd name="T91" fmla="*/ 46 h 74"/>
              <a:gd name="T92" fmla="*/ 3 w 214"/>
              <a:gd name="T93" fmla="*/ 37 h 74"/>
              <a:gd name="T94" fmla="*/ 0 w 214"/>
              <a:gd name="T95" fmla="*/ 27 h 74"/>
              <a:gd name="T96" fmla="*/ 2 w 214"/>
              <a:gd name="T97" fmla="*/ 19 h 74"/>
              <a:gd name="T98" fmla="*/ 9 w 214"/>
              <a:gd name="T99" fmla="*/ 10 h 74"/>
              <a:gd name="T100" fmla="*/ 22 w 214"/>
              <a:gd name="T101" fmla="*/ 4 h 74"/>
              <a:gd name="T102" fmla="*/ 39 w 214"/>
              <a:gd name="T103" fmla="*/ 0 h 74"/>
              <a:gd name="T104" fmla="*/ 56 w 214"/>
              <a:gd name="T105"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4" h="74">
                <a:moveTo>
                  <a:pt x="42" y="4"/>
                </a:moveTo>
                <a:lnTo>
                  <a:pt x="31" y="6"/>
                </a:lnTo>
                <a:lnTo>
                  <a:pt x="25" y="9"/>
                </a:lnTo>
                <a:lnTo>
                  <a:pt x="20" y="16"/>
                </a:lnTo>
                <a:lnTo>
                  <a:pt x="20" y="24"/>
                </a:lnTo>
                <a:lnTo>
                  <a:pt x="24" y="34"/>
                </a:lnTo>
                <a:lnTo>
                  <a:pt x="29" y="42"/>
                </a:lnTo>
                <a:lnTo>
                  <a:pt x="38" y="50"/>
                </a:lnTo>
                <a:lnTo>
                  <a:pt x="46" y="56"/>
                </a:lnTo>
                <a:lnTo>
                  <a:pt x="67" y="64"/>
                </a:lnTo>
                <a:lnTo>
                  <a:pt x="86" y="67"/>
                </a:lnTo>
                <a:lnTo>
                  <a:pt x="107" y="67"/>
                </a:lnTo>
                <a:lnTo>
                  <a:pt x="129" y="66"/>
                </a:lnTo>
                <a:lnTo>
                  <a:pt x="154" y="65"/>
                </a:lnTo>
                <a:lnTo>
                  <a:pt x="180" y="63"/>
                </a:lnTo>
                <a:lnTo>
                  <a:pt x="165" y="51"/>
                </a:lnTo>
                <a:lnTo>
                  <a:pt x="148" y="39"/>
                </a:lnTo>
                <a:lnTo>
                  <a:pt x="128" y="27"/>
                </a:lnTo>
                <a:lnTo>
                  <a:pt x="106" y="18"/>
                </a:lnTo>
                <a:lnTo>
                  <a:pt x="84" y="10"/>
                </a:lnTo>
                <a:lnTo>
                  <a:pt x="62" y="5"/>
                </a:lnTo>
                <a:lnTo>
                  <a:pt x="42" y="4"/>
                </a:lnTo>
                <a:close/>
                <a:moveTo>
                  <a:pt x="56" y="0"/>
                </a:moveTo>
                <a:lnTo>
                  <a:pt x="74" y="2"/>
                </a:lnTo>
                <a:lnTo>
                  <a:pt x="91" y="7"/>
                </a:lnTo>
                <a:lnTo>
                  <a:pt x="109" y="14"/>
                </a:lnTo>
                <a:lnTo>
                  <a:pt x="124" y="20"/>
                </a:lnTo>
                <a:lnTo>
                  <a:pt x="147" y="33"/>
                </a:lnTo>
                <a:lnTo>
                  <a:pt x="170" y="48"/>
                </a:lnTo>
                <a:lnTo>
                  <a:pt x="179" y="54"/>
                </a:lnTo>
                <a:lnTo>
                  <a:pt x="189" y="60"/>
                </a:lnTo>
                <a:lnTo>
                  <a:pt x="201" y="66"/>
                </a:lnTo>
                <a:lnTo>
                  <a:pt x="214" y="74"/>
                </a:lnTo>
                <a:lnTo>
                  <a:pt x="199" y="72"/>
                </a:lnTo>
                <a:lnTo>
                  <a:pt x="184" y="70"/>
                </a:lnTo>
                <a:lnTo>
                  <a:pt x="169" y="68"/>
                </a:lnTo>
                <a:lnTo>
                  <a:pt x="149" y="69"/>
                </a:lnTo>
                <a:lnTo>
                  <a:pt x="129" y="70"/>
                </a:lnTo>
                <a:lnTo>
                  <a:pt x="113" y="72"/>
                </a:lnTo>
                <a:lnTo>
                  <a:pt x="96" y="74"/>
                </a:lnTo>
                <a:lnTo>
                  <a:pt x="80" y="74"/>
                </a:lnTo>
                <a:lnTo>
                  <a:pt x="63" y="71"/>
                </a:lnTo>
                <a:lnTo>
                  <a:pt x="51" y="67"/>
                </a:lnTo>
                <a:lnTo>
                  <a:pt x="37" y="62"/>
                </a:lnTo>
                <a:lnTo>
                  <a:pt x="23" y="54"/>
                </a:lnTo>
                <a:lnTo>
                  <a:pt x="11" y="46"/>
                </a:lnTo>
                <a:lnTo>
                  <a:pt x="3" y="37"/>
                </a:lnTo>
                <a:lnTo>
                  <a:pt x="0" y="27"/>
                </a:lnTo>
                <a:lnTo>
                  <a:pt x="2" y="19"/>
                </a:lnTo>
                <a:lnTo>
                  <a:pt x="9" y="10"/>
                </a:lnTo>
                <a:lnTo>
                  <a:pt x="22" y="4"/>
                </a:lnTo>
                <a:lnTo>
                  <a:pt x="39" y="0"/>
                </a:lnTo>
                <a:lnTo>
                  <a:pt x="56" y="0"/>
                </a:lnTo>
                <a:close/>
              </a:path>
            </a:pathLst>
          </a:custGeom>
          <a:grpFill/>
          <a:ln w="0">
            <a:noFill/>
            <a:prstDash val="solid"/>
            <a:round/>
            <a:headEnd/>
            <a:tailEnd/>
          </a:ln>
        </xdr:spPr>
      </xdr:sp>
      <xdr:sp macro="" textlink="">
        <xdr:nvSpPr>
          <xdr:cNvPr id="269" name="Freeform 29">
            <a:extLst>
              <a:ext uri="{FF2B5EF4-FFF2-40B4-BE49-F238E27FC236}">
                <a16:creationId xmlns:a16="http://schemas.microsoft.com/office/drawing/2014/main" id="{00000000-0008-0000-0000-00000D010000}"/>
              </a:ext>
            </a:extLst>
          </xdr:cNvPr>
          <xdr:cNvSpPr>
            <a:spLocks noEditPoints="1"/>
          </xdr:cNvSpPr>
        </xdr:nvSpPr>
        <xdr:spPr bwMode="auto">
          <a:xfrm>
            <a:off x="1269" y="36"/>
            <a:ext cx="16" cy="6"/>
          </a:xfrm>
          <a:custGeom>
            <a:avLst/>
            <a:gdLst>
              <a:gd name="T0" fmla="*/ 135 w 208"/>
              <a:gd name="T1" fmla="*/ 9 h 77"/>
              <a:gd name="T2" fmla="*/ 112 w 208"/>
              <a:gd name="T3" fmla="*/ 9 h 77"/>
              <a:gd name="T4" fmla="*/ 93 w 208"/>
              <a:gd name="T5" fmla="*/ 12 h 77"/>
              <a:gd name="T6" fmla="*/ 75 w 208"/>
              <a:gd name="T7" fmla="*/ 15 h 77"/>
              <a:gd name="T8" fmla="*/ 58 w 208"/>
              <a:gd name="T9" fmla="*/ 20 h 77"/>
              <a:gd name="T10" fmla="*/ 41 w 208"/>
              <a:gd name="T11" fmla="*/ 29 h 77"/>
              <a:gd name="T12" fmla="*/ 28 w 208"/>
              <a:gd name="T13" fmla="*/ 42 h 77"/>
              <a:gd name="T14" fmla="*/ 23 w 208"/>
              <a:gd name="T15" fmla="*/ 46 h 77"/>
              <a:gd name="T16" fmla="*/ 20 w 208"/>
              <a:gd name="T17" fmla="*/ 54 h 77"/>
              <a:gd name="T18" fmla="*/ 21 w 208"/>
              <a:gd name="T19" fmla="*/ 62 h 77"/>
              <a:gd name="T20" fmla="*/ 26 w 208"/>
              <a:gd name="T21" fmla="*/ 68 h 77"/>
              <a:gd name="T22" fmla="*/ 34 w 208"/>
              <a:gd name="T23" fmla="*/ 72 h 77"/>
              <a:gd name="T24" fmla="*/ 45 w 208"/>
              <a:gd name="T25" fmla="*/ 73 h 77"/>
              <a:gd name="T26" fmla="*/ 60 w 208"/>
              <a:gd name="T27" fmla="*/ 71 h 77"/>
              <a:gd name="T28" fmla="*/ 74 w 208"/>
              <a:gd name="T29" fmla="*/ 68 h 77"/>
              <a:gd name="T30" fmla="*/ 80 w 208"/>
              <a:gd name="T31" fmla="*/ 66 h 77"/>
              <a:gd name="T32" fmla="*/ 91 w 208"/>
              <a:gd name="T33" fmla="*/ 61 h 77"/>
              <a:gd name="T34" fmla="*/ 105 w 208"/>
              <a:gd name="T35" fmla="*/ 53 h 77"/>
              <a:gd name="T36" fmla="*/ 120 w 208"/>
              <a:gd name="T37" fmla="*/ 45 h 77"/>
              <a:gd name="T38" fmla="*/ 138 w 208"/>
              <a:gd name="T39" fmla="*/ 35 h 77"/>
              <a:gd name="T40" fmla="*/ 156 w 208"/>
              <a:gd name="T41" fmla="*/ 24 h 77"/>
              <a:gd name="T42" fmla="*/ 174 w 208"/>
              <a:gd name="T43" fmla="*/ 14 h 77"/>
              <a:gd name="T44" fmla="*/ 156 w 208"/>
              <a:gd name="T45" fmla="*/ 10 h 77"/>
              <a:gd name="T46" fmla="*/ 135 w 208"/>
              <a:gd name="T47" fmla="*/ 9 h 77"/>
              <a:gd name="T48" fmla="*/ 208 w 208"/>
              <a:gd name="T49" fmla="*/ 0 h 77"/>
              <a:gd name="T50" fmla="*/ 199 w 208"/>
              <a:gd name="T51" fmla="*/ 5 h 77"/>
              <a:gd name="T52" fmla="*/ 189 w 208"/>
              <a:gd name="T53" fmla="*/ 10 h 77"/>
              <a:gd name="T54" fmla="*/ 181 w 208"/>
              <a:gd name="T55" fmla="*/ 15 h 77"/>
              <a:gd name="T56" fmla="*/ 172 w 208"/>
              <a:gd name="T57" fmla="*/ 20 h 77"/>
              <a:gd name="T58" fmla="*/ 160 w 208"/>
              <a:gd name="T59" fmla="*/ 27 h 77"/>
              <a:gd name="T60" fmla="*/ 147 w 208"/>
              <a:gd name="T61" fmla="*/ 34 h 77"/>
              <a:gd name="T62" fmla="*/ 133 w 208"/>
              <a:gd name="T63" fmla="*/ 43 h 77"/>
              <a:gd name="T64" fmla="*/ 118 w 208"/>
              <a:gd name="T65" fmla="*/ 51 h 77"/>
              <a:gd name="T66" fmla="*/ 104 w 208"/>
              <a:gd name="T67" fmla="*/ 59 h 77"/>
              <a:gd name="T68" fmla="*/ 92 w 208"/>
              <a:gd name="T69" fmla="*/ 65 h 77"/>
              <a:gd name="T70" fmla="*/ 81 w 208"/>
              <a:gd name="T71" fmla="*/ 69 h 77"/>
              <a:gd name="T72" fmla="*/ 75 w 208"/>
              <a:gd name="T73" fmla="*/ 73 h 77"/>
              <a:gd name="T74" fmla="*/ 62 w 208"/>
              <a:gd name="T75" fmla="*/ 75 h 77"/>
              <a:gd name="T76" fmla="*/ 47 w 208"/>
              <a:gd name="T77" fmla="*/ 77 h 77"/>
              <a:gd name="T78" fmla="*/ 32 w 208"/>
              <a:gd name="T79" fmla="*/ 77 h 77"/>
              <a:gd name="T80" fmla="*/ 19 w 208"/>
              <a:gd name="T81" fmla="*/ 76 h 77"/>
              <a:gd name="T82" fmla="*/ 8 w 208"/>
              <a:gd name="T83" fmla="*/ 72 h 77"/>
              <a:gd name="T84" fmla="*/ 1 w 208"/>
              <a:gd name="T85" fmla="*/ 66 h 77"/>
              <a:gd name="T86" fmla="*/ 0 w 208"/>
              <a:gd name="T87" fmla="*/ 59 h 77"/>
              <a:gd name="T88" fmla="*/ 3 w 208"/>
              <a:gd name="T89" fmla="*/ 49 h 77"/>
              <a:gd name="T90" fmla="*/ 11 w 208"/>
              <a:gd name="T91" fmla="*/ 38 h 77"/>
              <a:gd name="T92" fmla="*/ 28 w 208"/>
              <a:gd name="T93" fmla="*/ 25 h 77"/>
              <a:gd name="T94" fmla="*/ 46 w 208"/>
              <a:gd name="T95" fmla="*/ 17 h 77"/>
              <a:gd name="T96" fmla="*/ 66 w 208"/>
              <a:gd name="T97" fmla="*/ 10 h 77"/>
              <a:gd name="T98" fmla="*/ 87 w 208"/>
              <a:gd name="T99" fmla="*/ 7 h 77"/>
              <a:gd name="T100" fmla="*/ 107 w 208"/>
              <a:gd name="T101" fmla="*/ 5 h 77"/>
              <a:gd name="T102" fmla="*/ 123 w 208"/>
              <a:gd name="T103" fmla="*/ 5 h 77"/>
              <a:gd name="T104" fmla="*/ 142 w 208"/>
              <a:gd name="T105" fmla="*/ 7 h 77"/>
              <a:gd name="T106" fmla="*/ 162 w 208"/>
              <a:gd name="T107" fmla="*/ 9 h 77"/>
              <a:gd name="T108" fmla="*/ 181 w 208"/>
              <a:gd name="T109" fmla="*/ 8 h 77"/>
              <a:gd name="T110" fmla="*/ 196 w 208"/>
              <a:gd name="T111" fmla="*/ 6 h 77"/>
              <a:gd name="T112" fmla="*/ 208 w 208"/>
              <a:gd name="T11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08" h="77">
                <a:moveTo>
                  <a:pt x="135" y="9"/>
                </a:moveTo>
                <a:lnTo>
                  <a:pt x="112" y="9"/>
                </a:lnTo>
                <a:lnTo>
                  <a:pt x="93" y="12"/>
                </a:lnTo>
                <a:lnTo>
                  <a:pt x="75" y="15"/>
                </a:lnTo>
                <a:lnTo>
                  <a:pt x="58" y="20"/>
                </a:lnTo>
                <a:lnTo>
                  <a:pt x="41" y="29"/>
                </a:lnTo>
                <a:lnTo>
                  <a:pt x="28" y="42"/>
                </a:lnTo>
                <a:lnTo>
                  <a:pt x="23" y="46"/>
                </a:lnTo>
                <a:lnTo>
                  <a:pt x="20" y="54"/>
                </a:lnTo>
                <a:lnTo>
                  <a:pt x="21" y="62"/>
                </a:lnTo>
                <a:lnTo>
                  <a:pt x="26" y="68"/>
                </a:lnTo>
                <a:lnTo>
                  <a:pt x="34" y="72"/>
                </a:lnTo>
                <a:lnTo>
                  <a:pt x="45" y="73"/>
                </a:lnTo>
                <a:lnTo>
                  <a:pt x="60" y="71"/>
                </a:lnTo>
                <a:lnTo>
                  <a:pt x="74" y="68"/>
                </a:lnTo>
                <a:lnTo>
                  <a:pt x="80" y="66"/>
                </a:lnTo>
                <a:lnTo>
                  <a:pt x="91" y="61"/>
                </a:lnTo>
                <a:lnTo>
                  <a:pt x="105" y="53"/>
                </a:lnTo>
                <a:lnTo>
                  <a:pt x="120" y="45"/>
                </a:lnTo>
                <a:lnTo>
                  <a:pt x="138" y="35"/>
                </a:lnTo>
                <a:lnTo>
                  <a:pt x="156" y="24"/>
                </a:lnTo>
                <a:lnTo>
                  <a:pt x="174" y="14"/>
                </a:lnTo>
                <a:lnTo>
                  <a:pt x="156" y="10"/>
                </a:lnTo>
                <a:lnTo>
                  <a:pt x="135" y="9"/>
                </a:lnTo>
                <a:close/>
                <a:moveTo>
                  <a:pt x="208" y="0"/>
                </a:moveTo>
                <a:lnTo>
                  <a:pt x="199" y="5"/>
                </a:lnTo>
                <a:lnTo>
                  <a:pt x="189" y="10"/>
                </a:lnTo>
                <a:lnTo>
                  <a:pt x="181" y="15"/>
                </a:lnTo>
                <a:lnTo>
                  <a:pt x="172" y="20"/>
                </a:lnTo>
                <a:lnTo>
                  <a:pt x="160" y="27"/>
                </a:lnTo>
                <a:lnTo>
                  <a:pt x="147" y="34"/>
                </a:lnTo>
                <a:lnTo>
                  <a:pt x="133" y="43"/>
                </a:lnTo>
                <a:lnTo>
                  <a:pt x="118" y="51"/>
                </a:lnTo>
                <a:lnTo>
                  <a:pt x="104" y="59"/>
                </a:lnTo>
                <a:lnTo>
                  <a:pt x="92" y="65"/>
                </a:lnTo>
                <a:lnTo>
                  <a:pt x="81" y="69"/>
                </a:lnTo>
                <a:lnTo>
                  <a:pt x="75" y="73"/>
                </a:lnTo>
                <a:lnTo>
                  <a:pt x="62" y="75"/>
                </a:lnTo>
                <a:lnTo>
                  <a:pt x="47" y="77"/>
                </a:lnTo>
                <a:lnTo>
                  <a:pt x="32" y="77"/>
                </a:lnTo>
                <a:lnTo>
                  <a:pt x="19" y="76"/>
                </a:lnTo>
                <a:lnTo>
                  <a:pt x="8" y="72"/>
                </a:lnTo>
                <a:lnTo>
                  <a:pt x="1" y="66"/>
                </a:lnTo>
                <a:lnTo>
                  <a:pt x="0" y="59"/>
                </a:lnTo>
                <a:lnTo>
                  <a:pt x="3" y="49"/>
                </a:lnTo>
                <a:lnTo>
                  <a:pt x="11" y="38"/>
                </a:lnTo>
                <a:lnTo>
                  <a:pt x="28" y="25"/>
                </a:lnTo>
                <a:lnTo>
                  <a:pt x="46" y="17"/>
                </a:lnTo>
                <a:lnTo>
                  <a:pt x="66" y="10"/>
                </a:lnTo>
                <a:lnTo>
                  <a:pt x="87" y="7"/>
                </a:lnTo>
                <a:lnTo>
                  <a:pt x="107" y="5"/>
                </a:lnTo>
                <a:lnTo>
                  <a:pt x="123" y="5"/>
                </a:lnTo>
                <a:lnTo>
                  <a:pt x="142" y="7"/>
                </a:lnTo>
                <a:lnTo>
                  <a:pt x="162" y="9"/>
                </a:lnTo>
                <a:lnTo>
                  <a:pt x="181" y="8"/>
                </a:lnTo>
                <a:lnTo>
                  <a:pt x="196" y="6"/>
                </a:lnTo>
                <a:lnTo>
                  <a:pt x="208" y="0"/>
                </a:lnTo>
                <a:close/>
              </a:path>
            </a:pathLst>
          </a:custGeom>
          <a:grpFill/>
          <a:ln w="0">
            <a:noFill/>
            <a:prstDash val="solid"/>
            <a:round/>
            <a:headEnd/>
            <a:tailEnd/>
          </a:ln>
        </xdr:spPr>
      </xdr:sp>
      <xdr:sp macro="" textlink="">
        <xdr:nvSpPr>
          <xdr:cNvPr id="270" name="Freeform 30">
            <a:extLst>
              <a:ext uri="{FF2B5EF4-FFF2-40B4-BE49-F238E27FC236}">
                <a16:creationId xmlns:a16="http://schemas.microsoft.com/office/drawing/2014/main" id="{00000000-0008-0000-0000-00000E010000}"/>
              </a:ext>
            </a:extLst>
          </xdr:cNvPr>
          <xdr:cNvSpPr>
            <a:spLocks noEditPoints="1"/>
          </xdr:cNvSpPr>
        </xdr:nvSpPr>
        <xdr:spPr bwMode="auto">
          <a:xfrm>
            <a:off x="1276" y="42"/>
            <a:ext cx="13" cy="7"/>
          </a:xfrm>
          <a:custGeom>
            <a:avLst/>
            <a:gdLst>
              <a:gd name="T0" fmla="*/ 41 w 170"/>
              <a:gd name="T1" fmla="*/ 6 h 95"/>
              <a:gd name="T2" fmla="*/ 37 w 170"/>
              <a:gd name="T3" fmla="*/ 6 h 95"/>
              <a:gd name="T4" fmla="*/ 33 w 170"/>
              <a:gd name="T5" fmla="*/ 6 h 95"/>
              <a:gd name="T6" fmla="*/ 31 w 170"/>
              <a:gd name="T7" fmla="*/ 7 h 95"/>
              <a:gd name="T8" fmla="*/ 30 w 170"/>
              <a:gd name="T9" fmla="*/ 10 h 95"/>
              <a:gd name="T10" fmla="*/ 28 w 170"/>
              <a:gd name="T11" fmla="*/ 15 h 95"/>
              <a:gd name="T12" fmla="*/ 31 w 170"/>
              <a:gd name="T13" fmla="*/ 22 h 95"/>
              <a:gd name="T14" fmla="*/ 36 w 170"/>
              <a:gd name="T15" fmla="*/ 30 h 95"/>
              <a:gd name="T16" fmla="*/ 40 w 170"/>
              <a:gd name="T17" fmla="*/ 35 h 95"/>
              <a:gd name="T18" fmla="*/ 56 w 170"/>
              <a:gd name="T19" fmla="*/ 47 h 95"/>
              <a:gd name="T20" fmla="*/ 73 w 170"/>
              <a:gd name="T21" fmla="*/ 56 h 95"/>
              <a:gd name="T22" fmla="*/ 91 w 170"/>
              <a:gd name="T23" fmla="*/ 61 h 95"/>
              <a:gd name="T24" fmla="*/ 112 w 170"/>
              <a:gd name="T25" fmla="*/ 66 h 95"/>
              <a:gd name="T26" fmla="*/ 131 w 170"/>
              <a:gd name="T27" fmla="*/ 73 h 95"/>
              <a:gd name="T28" fmla="*/ 112 w 170"/>
              <a:gd name="T29" fmla="*/ 56 h 95"/>
              <a:gd name="T30" fmla="*/ 98 w 170"/>
              <a:gd name="T31" fmla="*/ 43 h 95"/>
              <a:gd name="T32" fmla="*/ 84 w 170"/>
              <a:gd name="T33" fmla="*/ 30 h 95"/>
              <a:gd name="T34" fmla="*/ 68 w 170"/>
              <a:gd name="T35" fmla="*/ 18 h 95"/>
              <a:gd name="T36" fmla="*/ 59 w 170"/>
              <a:gd name="T37" fmla="*/ 13 h 95"/>
              <a:gd name="T38" fmla="*/ 51 w 170"/>
              <a:gd name="T39" fmla="*/ 8 h 95"/>
              <a:gd name="T40" fmla="*/ 41 w 170"/>
              <a:gd name="T41" fmla="*/ 6 h 95"/>
              <a:gd name="T42" fmla="*/ 25 w 170"/>
              <a:gd name="T43" fmla="*/ 0 h 95"/>
              <a:gd name="T44" fmla="*/ 42 w 170"/>
              <a:gd name="T45" fmla="*/ 2 h 95"/>
              <a:gd name="T46" fmla="*/ 58 w 170"/>
              <a:gd name="T47" fmla="*/ 7 h 95"/>
              <a:gd name="T48" fmla="*/ 74 w 170"/>
              <a:gd name="T49" fmla="*/ 17 h 95"/>
              <a:gd name="T50" fmla="*/ 89 w 170"/>
              <a:gd name="T51" fmla="*/ 29 h 95"/>
              <a:gd name="T52" fmla="*/ 103 w 170"/>
              <a:gd name="T53" fmla="*/ 41 h 95"/>
              <a:gd name="T54" fmla="*/ 115 w 170"/>
              <a:gd name="T55" fmla="*/ 52 h 95"/>
              <a:gd name="T56" fmla="*/ 133 w 170"/>
              <a:gd name="T57" fmla="*/ 67 h 95"/>
              <a:gd name="T58" fmla="*/ 151 w 170"/>
              <a:gd name="T59" fmla="*/ 81 h 95"/>
              <a:gd name="T60" fmla="*/ 170 w 170"/>
              <a:gd name="T61" fmla="*/ 95 h 95"/>
              <a:gd name="T62" fmla="*/ 164 w 170"/>
              <a:gd name="T63" fmla="*/ 93 h 95"/>
              <a:gd name="T64" fmla="*/ 157 w 170"/>
              <a:gd name="T65" fmla="*/ 90 h 95"/>
              <a:gd name="T66" fmla="*/ 150 w 170"/>
              <a:gd name="T67" fmla="*/ 88 h 95"/>
              <a:gd name="T68" fmla="*/ 131 w 170"/>
              <a:gd name="T69" fmla="*/ 78 h 95"/>
              <a:gd name="T70" fmla="*/ 112 w 170"/>
              <a:gd name="T71" fmla="*/ 71 h 95"/>
              <a:gd name="T72" fmla="*/ 90 w 170"/>
              <a:gd name="T73" fmla="*/ 65 h 95"/>
              <a:gd name="T74" fmla="*/ 71 w 170"/>
              <a:gd name="T75" fmla="*/ 61 h 95"/>
              <a:gd name="T76" fmla="*/ 53 w 170"/>
              <a:gd name="T77" fmla="*/ 56 h 95"/>
              <a:gd name="T78" fmla="*/ 35 w 170"/>
              <a:gd name="T79" fmla="*/ 47 h 95"/>
              <a:gd name="T80" fmla="*/ 32 w 170"/>
              <a:gd name="T81" fmla="*/ 46 h 95"/>
              <a:gd name="T82" fmla="*/ 27 w 170"/>
              <a:gd name="T83" fmla="*/ 43 h 95"/>
              <a:gd name="T84" fmla="*/ 20 w 170"/>
              <a:gd name="T85" fmla="*/ 38 h 95"/>
              <a:gd name="T86" fmla="*/ 12 w 170"/>
              <a:gd name="T87" fmla="*/ 32 h 95"/>
              <a:gd name="T88" fmla="*/ 6 w 170"/>
              <a:gd name="T89" fmla="*/ 26 h 95"/>
              <a:gd name="T90" fmla="*/ 1 w 170"/>
              <a:gd name="T91" fmla="*/ 19 h 95"/>
              <a:gd name="T92" fmla="*/ 0 w 170"/>
              <a:gd name="T93" fmla="*/ 13 h 95"/>
              <a:gd name="T94" fmla="*/ 1 w 170"/>
              <a:gd name="T95" fmla="*/ 8 h 95"/>
              <a:gd name="T96" fmla="*/ 3 w 170"/>
              <a:gd name="T97" fmla="*/ 6 h 95"/>
              <a:gd name="T98" fmla="*/ 8 w 170"/>
              <a:gd name="T99" fmla="*/ 4 h 95"/>
              <a:gd name="T100" fmla="*/ 13 w 170"/>
              <a:gd name="T101" fmla="*/ 2 h 95"/>
              <a:gd name="T102" fmla="*/ 17 w 170"/>
              <a:gd name="T103" fmla="*/ 1 h 95"/>
              <a:gd name="T104" fmla="*/ 17 w 170"/>
              <a:gd name="T105" fmla="*/ 1 h 95"/>
              <a:gd name="T106" fmla="*/ 21 w 170"/>
              <a:gd name="T107" fmla="*/ 0 h 95"/>
              <a:gd name="T108" fmla="*/ 25 w 170"/>
              <a:gd name="T10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0" h="95">
                <a:moveTo>
                  <a:pt x="41" y="6"/>
                </a:moveTo>
                <a:lnTo>
                  <a:pt x="37" y="6"/>
                </a:lnTo>
                <a:lnTo>
                  <a:pt x="33" y="6"/>
                </a:lnTo>
                <a:lnTo>
                  <a:pt x="31" y="7"/>
                </a:lnTo>
                <a:lnTo>
                  <a:pt x="30" y="10"/>
                </a:lnTo>
                <a:lnTo>
                  <a:pt x="28" y="15"/>
                </a:lnTo>
                <a:lnTo>
                  <a:pt x="31" y="22"/>
                </a:lnTo>
                <a:lnTo>
                  <a:pt x="36" y="30"/>
                </a:lnTo>
                <a:lnTo>
                  <a:pt x="40" y="35"/>
                </a:lnTo>
                <a:lnTo>
                  <a:pt x="56" y="47"/>
                </a:lnTo>
                <a:lnTo>
                  <a:pt x="73" y="56"/>
                </a:lnTo>
                <a:lnTo>
                  <a:pt x="91" y="61"/>
                </a:lnTo>
                <a:lnTo>
                  <a:pt x="112" y="66"/>
                </a:lnTo>
                <a:lnTo>
                  <a:pt x="131" y="73"/>
                </a:lnTo>
                <a:lnTo>
                  <a:pt x="112" y="56"/>
                </a:lnTo>
                <a:lnTo>
                  <a:pt x="98" y="43"/>
                </a:lnTo>
                <a:lnTo>
                  <a:pt x="84" y="30"/>
                </a:lnTo>
                <a:lnTo>
                  <a:pt x="68" y="18"/>
                </a:lnTo>
                <a:lnTo>
                  <a:pt x="59" y="13"/>
                </a:lnTo>
                <a:lnTo>
                  <a:pt x="51" y="8"/>
                </a:lnTo>
                <a:lnTo>
                  <a:pt x="41" y="6"/>
                </a:lnTo>
                <a:close/>
                <a:moveTo>
                  <a:pt x="25" y="0"/>
                </a:moveTo>
                <a:lnTo>
                  <a:pt x="42" y="2"/>
                </a:lnTo>
                <a:lnTo>
                  <a:pt x="58" y="7"/>
                </a:lnTo>
                <a:lnTo>
                  <a:pt x="74" y="17"/>
                </a:lnTo>
                <a:lnTo>
                  <a:pt x="89" y="29"/>
                </a:lnTo>
                <a:lnTo>
                  <a:pt x="103" y="41"/>
                </a:lnTo>
                <a:lnTo>
                  <a:pt x="115" y="52"/>
                </a:lnTo>
                <a:lnTo>
                  <a:pt x="133" y="67"/>
                </a:lnTo>
                <a:lnTo>
                  <a:pt x="151" y="81"/>
                </a:lnTo>
                <a:lnTo>
                  <a:pt x="170" y="95"/>
                </a:lnTo>
                <a:lnTo>
                  <a:pt x="164" y="93"/>
                </a:lnTo>
                <a:lnTo>
                  <a:pt x="157" y="90"/>
                </a:lnTo>
                <a:lnTo>
                  <a:pt x="150" y="88"/>
                </a:lnTo>
                <a:lnTo>
                  <a:pt x="131" y="78"/>
                </a:lnTo>
                <a:lnTo>
                  <a:pt x="112" y="71"/>
                </a:lnTo>
                <a:lnTo>
                  <a:pt x="90" y="65"/>
                </a:lnTo>
                <a:lnTo>
                  <a:pt x="71" y="61"/>
                </a:lnTo>
                <a:lnTo>
                  <a:pt x="53" y="56"/>
                </a:lnTo>
                <a:lnTo>
                  <a:pt x="35" y="47"/>
                </a:lnTo>
                <a:lnTo>
                  <a:pt x="32" y="46"/>
                </a:lnTo>
                <a:lnTo>
                  <a:pt x="27" y="43"/>
                </a:lnTo>
                <a:lnTo>
                  <a:pt x="20" y="38"/>
                </a:lnTo>
                <a:lnTo>
                  <a:pt x="12" y="32"/>
                </a:lnTo>
                <a:lnTo>
                  <a:pt x="6" y="26"/>
                </a:lnTo>
                <a:lnTo>
                  <a:pt x="1" y="19"/>
                </a:lnTo>
                <a:lnTo>
                  <a:pt x="0" y="13"/>
                </a:lnTo>
                <a:lnTo>
                  <a:pt x="1" y="8"/>
                </a:lnTo>
                <a:lnTo>
                  <a:pt x="3" y="6"/>
                </a:lnTo>
                <a:lnTo>
                  <a:pt x="8" y="4"/>
                </a:lnTo>
                <a:lnTo>
                  <a:pt x="13" y="2"/>
                </a:lnTo>
                <a:lnTo>
                  <a:pt x="17" y="1"/>
                </a:lnTo>
                <a:lnTo>
                  <a:pt x="17" y="1"/>
                </a:lnTo>
                <a:lnTo>
                  <a:pt x="21" y="0"/>
                </a:lnTo>
                <a:lnTo>
                  <a:pt x="25" y="0"/>
                </a:lnTo>
                <a:close/>
              </a:path>
            </a:pathLst>
          </a:custGeom>
          <a:grpFill/>
          <a:ln w="0">
            <a:noFill/>
            <a:prstDash val="solid"/>
            <a:round/>
            <a:headEnd/>
            <a:tailEnd/>
          </a:ln>
        </xdr:spPr>
      </xdr:sp>
      <xdr:sp macro="" textlink="">
        <xdr:nvSpPr>
          <xdr:cNvPr id="271" name="Freeform 31">
            <a:extLst>
              <a:ext uri="{FF2B5EF4-FFF2-40B4-BE49-F238E27FC236}">
                <a16:creationId xmlns:a16="http://schemas.microsoft.com/office/drawing/2014/main" id="{00000000-0008-0000-0000-00000F010000}"/>
              </a:ext>
            </a:extLst>
          </xdr:cNvPr>
          <xdr:cNvSpPr>
            <a:spLocks noEditPoints="1"/>
          </xdr:cNvSpPr>
        </xdr:nvSpPr>
        <xdr:spPr bwMode="auto">
          <a:xfrm>
            <a:off x="1280" y="38"/>
            <a:ext cx="12" cy="5"/>
          </a:xfrm>
          <a:custGeom>
            <a:avLst/>
            <a:gdLst>
              <a:gd name="T0" fmla="*/ 57 w 157"/>
              <a:gd name="T1" fmla="*/ 6 h 64"/>
              <a:gd name="T2" fmla="*/ 51 w 157"/>
              <a:gd name="T3" fmla="*/ 6 h 64"/>
              <a:gd name="T4" fmla="*/ 44 w 157"/>
              <a:gd name="T5" fmla="*/ 7 h 64"/>
              <a:gd name="T6" fmla="*/ 38 w 157"/>
              <a:gd name="T7" fmla="*/ 11 h 64"/>
              <a:gd name="T8" fmla="*/ 29 w 157"/>
              <a:gd name="T9" fmla="*/ 15 h 64"/>
              <a:gd name="T10" fmla="*/ 20 w 157"/>
              <a:gd name="T11" fmla="*/ 20 h 64"/>
              <a:gd name="T12" fmla="*/ 12 w 157"/>
              <a:gd name="T13" fmla="*/ 27 h 64"/>
              <a:gd name="T14" fmla="*/ 7 w 157"/>
              <a:gd name="T15" fmla="*/ 34 h 64"/>
              <a:gd name="T16" fmla="*/ 6 w 157"/>
              <a:gd name="T17" fmla="*/ 42 h 64"/>
              <a:gd name="T18" fmla="*/ 10 w 157"/>
              <a:gd name="T19" fmla="*/ 48 h 64"/>
              <a:gd name="T20" fmla="*/ 19 w 157"/>
              <a:gd name="T21" fmla="*/ 53 h 64"/>
              <a:gd name="T22" fmla="*/ 29 w 157"/>
              <a:gd name="T23" fmla="*/ 55 h 64"/>
              <a:gd name="T24" fmla="*/ 41 w 157"/>
              <a:gd name="T25" fmla="*/ 54 h 64"/>
              <a:gd name="T26" fmla="*/ 53 w 157"/>
              <a:gd name="T27" fmla="*/ 50 h 64"/>
              <a:gd name="T28" fmla="*/ 64 w 157"/>
              <a:gd name="T29" fmla="*/ 46 h 64"/>
              <a:gd name="T30" fmla="*/ 73 w 157"/>
              <a:gd name="T31" fmla="*/ 42 h 64"/>
              <a:gd name="T32" fmla="*/ 82 w 157"/>
              <a:gd name="T33" fmla="*/ 39 h 64"/>
              <a:gd name="T34" fmla="*/ 97 w 157"/>
              <a:gd name="T35" fmla="*/ 30 h 64"/>
              <a:gd name="T36" fmla="*/ 112 w 157"/>
              <a:gd name="T37" fmla="*/ 20 h 64"/>
              <a:gd name="T38" fmla="*/ 126 w 157"/>
              <a:gd name="T39" fmla="*/ 11 h 64"/>
              <a:gd name="T40" fmla="*/ 110 w 157"/>
              <a:gd name="T41" fmla="*/ 11 h 64"/>
              <a:gd name="T42" fmla="*/ 93 w 157"/>
              <a:gd name="T43" fmla="*/ 9 h 64"/>
              <a:gd name="T44" fmla="*/ 74 w 157"/>
              <a:gd name="T45" fmla="*/ 6 h 64"/>
              <a:gd name="T46" fmla="*/ 57 w 157"/>
              <a:gd name="T47" fmla="*/ 6 h 64"/>
              <a:gd name="T48" fmla="*/ 157 w 157"/>
              <a:gd name="T49" fmla="*/ 0 h 64"/>
              <a:gd name="T50" fmla="*/ 144 w 157"/>
              <a:gd name="T51" fmla="*/ 10 h 64"/>
              <a:gd name="T52" fmla="*/ 129 w 157"/>
              <a:gd name="T53" fmla="*/ 17 h 64"/>
              <a:gd name="T54" fmla="*/ 114 w 157"/>
              <a:gd name="T55" fmla="*/ 26 h 64"/>
              <a:gd name="T56" fmla="*/ 100 w 157"/>
              <a:gd name="T57" fmla="*/ 34 h 64"/>
              <a:gd name="T58" fmla="*/ 86 w 157"/>
              <a:gd name="T59" fmla="*/ 44 h 64"/>
              <a:gd name="T60" fmla="*/ 73 w 157"/>
              <a:gd name="T61" fmla="*/ 53 h 64"/>
              <a:gd name="T62" fmla="*/ 58 w 157"/>
              <a:gd name="T63" fmla="*/ 59 h 64"/>
              <a:gd name="T64" fmla="*/ 42 w 157"/>
              <a:gd name="T65" fmla="*/ 63 h 64"/>
              <a:gd name="T66" fmla="*/ 27 w 157"/>
              <a:gd name="T67" fmla="*/ 64 h 64"/>
              <a:gd name="T68" fmla="*/ 16 w 157"/>
              <a:gd name="T69" fmla="*/ 62 h 64"/>
              <a:gd name="T70" fmla="*/ 9 w 157"/>
              <a:gd name="T71" fmla="*/ 59 h 64"/>
              <a:gd name="T72" fmla="*/ 5 w 157"/>
              <a:gd name="T73" fmla="*/ 56 h 64"/>
              <a:gd name="T74" fmla="*/ 1 w 157"/>
              <a:gd name="T75" fmla="*/ 51 h 64"/>
              <a:gd name="T76" fmla="*/ 0 w 157"/>
              <a:gd name="T77" fmla="*/ 48 h 64"/>
              <a:gd name="T78" fmla="*/ 1 w 157"/>
              <a:gd name="T79" fmla="*/ 38 h 64"/>
              <a:gd name="T80" fmla="*/ 7 w 157"/>
              <a:gd name="T81" fmla="*/ 27 h 64"/>
              <a:gd name="T82" fmla="*/ 16 w 157"/>
              <a:gd name="T83" fmla="*/ 17 h 64"/>
              <a:gd name="T84" fmla="*/ 29 w 157"/>
              <a:gd name="T85" fmla="*/ 9 h 64"/>
              <a:gd name="T86" fmla="*/ 43 w 157"/>
              <a:gd name="T87" fmla="*/ 3 h 64"/>
              <a:gd name="T88" fmla="*/ 50 w 157"/>
              <a:gd name="T89" fmla="*/ 2 h 64"/>
              <a:gd name="T90" fmla="*/ 56 w 157"/>
              <a:gd name="T91" fmla="*/ 2 h 64"/>
              <a:gd name="T92" fmla="*/ 74 w 157"/>
              <a:gd name="T93" fmla="*/ 2 h 64"/>
              <a:gd name="T94" fmla="*/ 94 w 157"/>
              <a:gd name="T95" fmla="*/ 4 h 64"/>
              <a:gd name="T96" fmla="*/ 110 w 157"/>
              <a:gd name="T97" fmla="*/ 6 h 64"/>
              <a:gd name="T98" fmla="*/ 127 w 157"/>
              <a:gd name="T99" fmla="*/ 6 h 64"/>
              <a:gd name="T100" fmla="*/ 133 w 157"/>
              <a:gd name="T101" fmla="*/ 5 h 64"/>
              <a:gd name="T102" fmla="*/ 141 w 157"/>
              <a:gd name="T103" fmla="*/ 3 h 64"/>
              <a:gd name="T104" fmla="*/ 146 w 157"/>
              <a:gd name="T105" fmla="*/ 1 h 64"/>
              <a:gd name="T106" fmla="*/ 151 w 157"/>
              <a:gd name="T107" fmla="*/ 0 h 64"/>
              <a:gd name="T108" fmla="*/ 157 w 157"/>
              <a:gd name="T109"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7" h="64">
                <a:moveTo>
                  <a:pt x="57" y="6"/>
                </a:moveTo>
                <a:lnTo>
                  <a:pt x="51" y="6"/>
                </a:lnTo>
                <a:lnTo>
                  <a:pt x="44" y="7"/>
                </a:lnTo>
                <a:lnTo>
                  <a:pt x="38" y="11"/>
                </a:lnTo>
                <a:lnTo>
                  <a:pt x="29" y="15"/>
                </a:lnTo>
                <a:lnTo>
                  <a:pt x="20" y="20"/>
                </a:lnTo>
                <a:lnTo>
                  <a:pt x="12" y="27"/>
                </a:lnTo>
                <a:lnTo>
                  <a:pt x="7" y="34"/>
                </a:lnTo>
                <a:lnTo>
                  <a:pt x="6" y="42"/>
                </a:lnTo>
                <a:lnTo>
                  <a:pt x="10" y="48"/>
                </a:lnTo>
                <a:lnTo>
                  <a:pt x="19" y="53"/>
                </a:lnTo>
                <a:lnTo>
                  <a:pt x="29" y="55"/>
                </a:lnTo>
                <a:lnTo>
                  <a:pt x="41" y="54"/>
                </a:lnTo>
                <a:lnTo>
                  <a:pt x="53" y="50"/>
                </a:lnTo>
                <a:lnTo>
                  <a:pt x="64" y="46"/>
                </a:lnTo>
                <a:lnTo>
                  <a:pt x="73" y="42"/>
                </a:lnTo>
                <a:lnTo>
                  <a:pt x="82" y="39"/>
                </a:lnTo>
                <a:lnTo>
                  <a:pt x="97" y="30"/>
                </a:lnTo>
                <a:lnTo>
                  <a:pt x="112" y="20"/>
                </a:lnTo>
                <a:lnTo>
                  <a:pt x="126" y="11"/>
                </a:lnTo>
                <a:lnTo>
                  <a:pt x="110" y="11"/>
                </a:lnTo>
                <a:lnTo>
                  <a:pt x="93" y="9"/>
                </a:lnTo>
                <a:lnTo>
                  <a:pt x="74" y="6"/>
                </a:lnTo>
                <a:lnTo>
                  <a:pt x="57" y="6"/>
                </a:lnTo>
                <a:close/>
                <a:moveTo>
                  <a:pt x="157" y="0"/>
                </a:moveTo>
                <a:lnTo>
                  <a:pt x="144" y="10"/>
                </a:lnTo>
                <a:lnTo>
                  <a:pt x="129" y="17"/>
                </a:lnTo>
                <a:lnTo>
                  <a:pt x="114" y="26"/>
                </a:lnTo>
                <a:lnTo>
                  <a:pt x="100" y="34"/>
                </a:lnTo>
                <a:lnTo>
                  <a:pt x="86" y="44"/>
                </a:lnTo>
                <a:lnTo>
                  <a:pt x="73" y="53"/>
                </a:lnTo>
                <a:lnTo>
                  <a:pt x="58" y="59"/>
                </a:lnTo>
                <a:lnTo>
                  <a:pt x="42" y="63"/>
                </a:lnTo>
                <a:lnTo>
                  <a:pt x="27" y="64"/>
                </a:lnTo>
                <a:lnTo>
                  <a:pt x="16" y="62"/>
                </a:lnTo>
                <a:lnTo>
                  <a:pt x="9" y="59"/>
                </a:lnTo>
                <a:lnTo>
                  <a:pt x="5" y="56"/>
                </a:lnTo>
                <a:lnTo>
                  <a:pt x="1" y="51"/>
                </a:lnTo>
                <a:lnTo>
                  <a:pt x="0" y="48"/>
                </a:lnTo>
                <a:lnTo>
                  <a:pt x="1" y="38"/>
                </a:lnTo>
                <a:lnTo>
                  <a:pt x="7" y="27"/>
                </a:lnTo>
                <a:lnTo>
                  <a:pt x="16" y="17"/>
                </a:lnTo>
                <a:lnTo>
                  <a:pt x="29" y="9"/>
                </a:lnTo>
                <a:lnTo>
                  <a:pt x="43" y="3"/>
                </a:lnTo>
                <a:lnTo>
                  <a:pt x="50" y="2"/>
                </a:lnTo>
                <a:lnTo>
                  <a:pt x="56" y="2"/>
                </a:lnTo>
                <a:lnTo>
                  <a:pt x="74" y="2"/>
                </a:lnTo>
                <a:lnTo>
                  <a:pt x="94" y="4"/>
                </a:lnTo>
                <a:lnTo>
                  <a:pt x="110" y="6"/>
                </a:lnTo>
                <a:lnTo>
                  <a:pt x="127" y="6"/>
                </a:lnTo>
                <a:lnTo>
                  <a:pt x="133" y="5"/>
                </a:lnTo>
                <a:lnTo>
                  <a:pt x="141" y="3"/>
                </a:lnTo>
                <a:lnTo>
                  <a:pt x="146" y="1"/>
                </a:lnTo>
                <a:lnTo>
                  <a:pt x="151" y="0"/>
                </a:lnTo>
                <a:lnTo>
                  <a:pt x="157" y="0"/>
                </a:lnTo>
                <a:close/>
              </a:path>
            </a:pathLst>
          </a:custGeom>
          <a:grpFill/>
          <a:ln w="0">
            <a:noFill/>
            <a:prstDash val="solid"/>
            <a:round/>
            <a:headEnd/>
            <a:tailEnd/>
          </a:ln>
        </xdr:spPr>
      </xdr:sp>
      <xdr:sp macro="" textlink="">
        <xdr:nvSpPr>
          <xdr:cNvPr id="272" name="Freeform 32">
            <a:extLst>
              <a:ext uri="{FF2B5EF4-FFF2-40B4-BE49-F238E27FC236}">
                <a16:creationId xmlns:a16="http://schemas.microsoft.com/office/drawing/2014/main" id="{00000000-0008-0000-0000-000010010000}"/>
              </a:ext>
            </a:extLst>
          </xdr:cNvPr>
          <xdr:cNvSpPr>
            <a:spLocks noEditPoints="1"/>
          </xdr:cNvSpPr>
        </xdr:nvSpPr>
        <xdr:spPr bwMode="auto">
          <a:xfrm>
            <a:off x="1285" y="39"/>
            <a:ext cx="15" cy="6"/>
          </a:xfrm>
          <a:custGeom>
            <a:avLst/>
            <a:gdLst>
              <a:gd name="T0" fmla="*/ 178 w 206"/>
              <a:gd name="T1" fmla="*/ 27 h 82"/>
              <a:gd name="T2" fmla="*/ 143 w 206"/>
              <a:gd name="T3" fmla="*/ 36 h 82"/>
              <a:gd name="T4" fmla="*/ 103 w 206"/>
              <a:gd name="T5" fmla="*/ 38 h 82"/>
              <a:gd name="T6" fmla="*/ 85 w 206"/>
              <a:gd name="T7" fmla="*/ 40 h 82"/>
              <a:gd name="T8" fmla="*/ 78 w 206"/>
              <a:gd name="T9" fmla="*/ 40 h 82"/>
              <a:gd name="T10" fmla="*/ 59 w 206"/>
              <a:gd name="T11" fmla="*/ 41 h 82"/>
              <a:gd name="T12" fmla="*/ 35 w 206"/>
              <a:gd name="T13" fmla="*/ 43 h 82"/>
              <a:gd name="T14" fmla="*/ 18 w 206"/>
              <a:gd name="T15" fmla="*/ 50 h 82"/>
              <a:gd name="T16" fmla="*/ 15 w 206"/>
              <a:gd name="T17" fmla="*/ 59 h 82"/>
              <a:gd name="T18" fmla="*/ 20 w 206"/>
              <a:gd name="T19" fmla="*/ 64 h 82"/>
              <a:gd name="T20" fmla="*/ 35 w 206"/>
              <a:gd name="T21" fmla="*/ 74 h 82"/>
              <a:gd name="T22" fmla="*/ 63 w 206"/>
              <a:gd name="T23" fmla="*/ 77 h 82"/>
              <a:gd name="T24" fmla="*/ 91 w 206"/>
              <a:gd name="T25" fmla="*/ 73 h 82"/>
              <a:gd name="T26" fmla="*/ 124 w 206"/>
              <a:gd name="T27" fmla="*/ 62 h 82"/>
              <a:gd name="T28" fmla="*/ 163 w 206"/>
              <a:gd name="T29" fmla="*/ 44 h 82"/>
              <a:gd name="T30" fmla="*/ 193 w 206"/>
              <a:gd name="T31" fmla="*/ 17 h 82"/>
              <a:gd name="T32" fmla="*/ 206 w 206"/>
              <a:gd name="T33" fmla="*/ 2 h 82"/>
              <a:gd name="T34" fmla="*/ 199 w 206"/>
              <a:gd name="T35" fmla="*/ 17 h 82"/>
              <a:gd name="T36" fmla="*/ 173 w 206"/>
              <a:gd name="T37" fmla="*/ 42 h 82"/>
              <a:gd name="T38" fmla="*/ 140 w 206"/>
              <a:gd name="T39" fmla="*/ 60 h 82"/>
              <a:gd name="T40" fmla="*/ 104 w 206"/>
              <a:gd name="T41" fmla="*/ 73 h 82"/>
              <a:gd name="T42" fmla="*/ 88 w 206"/>
              <a:gd name="T43" fmla="*/ 77 h 82"/>
              <a:gd name="T44" fmla="*/ 62 w 206"/>
              <a:gd name="T45" fmla="*/ 81 h 82"/>
              <a:gd name="T46" fmla="*/ 33 w 206"/>
              <a:gd name="T47" fmla="*/ 82 h 82"/>
              <a:gd name="T48" fmla="*/ 10 w 206"/>
              <a:gd name="T49" fmla="*/ 79 h 82"/>
              <a:gd name="T50" fmla="*/ 0 w 206"/>
              <a:gd name="T51" fmla="*/ 68 h 82"/>
              <a:gd name="T52" fmla="*/ 6 w 206"/>
              <a:gd name="T53" fmla="*/ 53 h 82"/>
              <a:gd name="T54" fmla="*/ 24 w 206"/>
              <a:gd name="T55" fmla="*/ 43 h 82"/>
              <a:gd name="T56" fmla="*/ 52 w 206"/>
              <a:gd name="T57" fmla="*/ 37 h 82"/>
              <a:gd name="T58" fmla="*/ 84 w 206"/>
              <a:gd name="T59" fmla="*/ 35 h 82"/>
              <a:gd name="T60" fmla="*/ 103 w 206"/>
              <a:gd name="T61" fmla="*/ 34 h 82"/>
              <a:gd name="T62" fmla="*/ 134 w 206"/>
              <a:gd name="T63" fmla="*/ 32 h 82"/>
              <a:gd name="T64" fmla="*/ 167 w 206"/>
              <a:gd name="T65" fmla="*/ 27 h 82"/>
              <a:gd name="T66" fmla="*/ 192 w 206"/>
              <a:gd name="T67" fmla="*/ 12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6" h="82">
                <a:moveTo>
                  <a:pt x="193" y="17"/>
                </a:moveTo>
                <a:lnTo>
                  <a:pt x="178" y="27"/>
                </a:lnTo>
                <a:lnTo>
                  <a:pt x="161" y="32"/>
                </a:lnTo>
                <a:lnTo>
                  <a:pt x="143" y="36"/>
                </a:lnTo>
                <a:lnTo>
                  <a:pt x="124" y="37"/>
                </a:lnTo>
                <a:lnTo>
                  <a:pt x="103" y="38"/>
                </a:lnTo>
                <a:lnTo>
                  <a:pt x="87" y="40"/>
                </a:lnTo>
                <a:lnTo>
                  <a:pt x="85" y="40"/>
                </a:lnTo>
                <a:lnTo>
                  <a:pt x="81" y="40"/>
                </a:lnTo>
                <a:lnTo>
                  <a:pt x="78" y="40"/>
                </a:lnTo>
                <a:lnTo>
                  <a:pt x="70" y="40"/>
                </a:lnTo>
                <a:lnTo>
                  <a:pt x="59" y="41"/>
                </a:lnTo>
                <a:lnTo>
                  <a:pt x="48" y="42"/>
                </a:lnTo>
                <a:lnTo>
                  <a:pt x="35" y="43"/>
                </a:lnTo>
                <a:lnTo>
                  <a:pt x="24" y="46"/>
                </a:lnTo>
                <a:lnTo>
                  <a:pt x="18" y="50"/>
                </a:lnTo>
                <a:lnTo>
                  <a:pt x="14" y="56"/>
                </a:lnTo>
                <a:lnTo>
                  <a:pt x="15" y="59"/>
                </a:lnTo>
                <a:lnTo>
                  <a:pt x="18" y="61"/>
                </a:lnTo>
                <a:lnTo>
                  <a:pt x="20" y="64"/>
                </a:lnTo>
                <a:lnTo>
                  <a:pt x="23" y="67"/>
                </a:lnTo>
                <a:lnTo>
                  <a:pt x="35" y="74"/>
                </a:lnTo>
                <a:lnTo>
                  <a:pt x="48" y="77"/>
                </a:lnTo>
                <a:lnTo>
                  <a:pt x="63" y="77"/>
                </a:lnTo>
                <a:lnTo>
                  <a:pt x="77" y="76"/>
                </a:lnTo>
                <a:lnTo>
                  <a:pt x="91" y="73"/>
                </a:lnTo>
                <a:lnTo>
                  <a:pt x="103" y="68"/>
                </a:lnTo>
                <a:lnTo>
                  <a:pt x="124" y="62"/>
                </a:lnTo>
                <a:lnTo>
                  <a:pt x="144" y="53"/>
                </a:lnTo>
                <a:lnTo>
                  <a:pt x="163" y="44"/>
                </a:lnTo>
                <a:lnTo>
                  <a:pt x="179" y="31"/>
                </a:lnTo>
                <a:lnTo>
                  <a:pt x="193" y="17"/>
                </a:lnTo>
                <a:close/>
                <a:moveTo>
                  <a:pt x="202" y="0"/>
                </a:moveTo>
                <a:lnTo>
                  <a:pt x="206" y="2"/>
                </a:lnTo>
                <a:lnTo>
                  <a:pt x="206" y="2"/>
                </a:lnTo>
                <a:lnTo>
                  <a:pt x="199" y="17"/>
                </a:lnTo>
                <a:lnTo>
                  <a:pt x="187" y="31"/>
                </a:lnTo>
                <a:lnTo>
                  <a:pt x="173" y="42"/>
                </a:lnTo>
                <a:lnTo>
                  <a:pt x="157" y="52"/>
                </a:lnTo>
                <a:lnTo>
                  <a:pt x="140" y="60"/>
                </a:lnTo>
                <a:lnTo>
                  <a:pt x="122" y="67"/>
                </a:lnTo>
                <a:lnTo>
                  <a:pt x="104" y="73"/>
                </a:lnTo>
                <a:lnTo>
                  <a:pt x="98" y="75"/>
                </a:lnTo>
                <a:lnTo>
                  <a:pt x="88" y="77"/>
                </a:lnTo>
                <a:lnTo>
                  <a:pt x="76" y="79"/>
                </a:lnTo>
                <a:lnTo>
                  <a:pt x="62" y="81"/>
                </a:lnTo>
                <a:lnTo>
                  <a:pt x="47" y="82"/>
                </a:lnTo>
                <a:lnTo>
                  <a:pt x="33" y="82"/>
                </a:lnTo>
                <a:lnTo>
                  <a:pt x="20" y="81"/>
                </a:lnTo>
                <a:lnTo>
                  <a:pt x="10" y="79"/>
                </a:lnTo>
                <a:lnTo>
                  <a:pt x="3" y="74"/>
                </a:lnTo>
                <a:lnTo>
                  <a:pt x="0" y="68"/>
                </a:lnTo>
                <a:lnTo>
                  <a:pt x="2" y="61"/>
                </a:lnTo>
                <a:lnTo>
                  <a:pt x="6" y="53"/>
                </a:lnTo>
                <a:lnTo>
                  <a:pt x="13" y="47"/>
                </a:lnTo>
                <a:lnTo>
                  <a:pt x="24" y="43"/>
                </a:lnTo>
                <a:lnTo>
                  <a:pt x="37" y="40"/>
                </a:lnTo>
                <a:lnTo>
                  <a:pt x="52" y="37"/>
                </a:lnTo>
                <a:lnTo>
                  <a:pt x="68" y="36"/>
                </a:lnTo>
                <a:lnTo>
                  <a:pt x="84" y="35"/>
                </a:lnTo>
                <a:lnTo>
                  <a:pt x="87" y="35"/>
                </a:lnTo>
                <a:lnTo>
                  <a:pt x="103" y="34"/>
                </a:lnTo>
                <a:lnTo>
                  <a:pt x="118" y="33"/>
                </a:lnTo>
                <a:lnTo>
                  <a:pt x="134" y="32"/>
                </a:lnTo>
                <a:lnTo>
                  <a:pt x="151" y="30"/>
                </a:lnTo>
                <a:lnTo>
                  <a:pt x="167" y="27"/>
                </a:lnTo>
                <a:lnTo>
                  <a:pt x="181" y="20"/>
                </a:lnTo>
                <a:lnTo>
                  <a:pt x="192" y="12"/>
                </a:lnTo>
                <a:lnTo>
                  <a:pt x="202" y="0"/>
                </a:lnTo>
                <a:close/>
              </a:path>
            </a:pathLst>
          </a:custGeom>
          <a:grpFill/>
          <a:ln w="0">
            <a:noFill/>
            <a:prstDash val="solid"/>
            <a:round/>
            <a:headEnd/>
            <a:tailEnd/>
          </a:ln>
        </xdr:spPr>
      </xdr:sp>
      <xdr:sp macro="" textlink="">
        <xdr:nvSpPr>
          <xdr:cNvPr id="273" name="Freeform 33">
            <a:extLst>
              <a:ext uri="{FF2B5EF4-FFF2-40B4-BE49-F238E27FC236}">
                <a16:creationId xmlns:a16="http://schemas.microsoft.com/office/drawing/2014/main" id="{00000000-0008-0000-0000-000011010000}"/>
              </a:ext>
            </a:extLst>
          </xdr:cNvPr>
          <xdr:cNvSpPr>
            <a:spLocks noEditPoints="1"/>
          </xdr:cNvSpPr>
        </xdr:nvSpPr>
        <xdr:spPr bwMode="auto">
          <a:xfrm>
            <a:off x="1297" y="40"/>
            <a:ext cx="17" cy="5"/>
          </a:xfrm>
          <a:custGeom>
            <a:avLst/>
            <a:gdLst>
              <a:gd name="T0" fmla="*/ 54 w 212"/>
              <a:gd name="T1" fmla="*/ 4 h 55"/>
              <a:gd name="T2" fmla="*/ 45 w 212"/>
              <a:gd name="T3" fmla="*/ 5 h 55"/>
              <a:gd name="T4" fmla="*/ 36 w 212"/>
              <a:gd name="T5" fmla="*/ 8 h 55"/>
              <a:gd name="T6" fmla="*/ 27 w 212"/>
              <a:gd name="T7" fmla="*/ 12 h 55"/>
              <a:gd name="T8" fmla="*/ 24 w 212"/>
              <a:gd name="T9" fmla="*/ 15 h 55"/>
              <a:gd name="T10" fmla="*/ 21 w 212"/>
              <a:gd name="T11" fmla="*/ 23 h 55"/>
              <a:gd name="T12" fmla="*/ 23 w 212"/>
              <a:gd name="T13" fmla="*/ 29 h 55"/>
              <a:gd name="T14" fmla="*/ 27 w 212"/>
              <a:gd name="T15" fmla="*/ 35 h 55"/>
              <a:gd name="T16" fmla="*/ 35 w 212"/>
              <a:gd name="T17" fmla="*/ 39 h 55"/>
              <a:gd name="T18" fmla="*/ 42 w 212"/>
              <a:gd name="T19" fmla="*/ 42 h 55"/>
              <a:gd name="T20" fmla="*/ 65 w 212"/>
              <a:gd name="T21" fmla="*/ 47 h 55"/>
              <a:gd name="T22" fmla="*/ 89 w 212"/>
              <a:gd name="T23" fmla="*/ 48 h 55"/>
              <a:gd name="T24" fmla="*/ 112 w 212"/>
              <a:gd name="T25" fmla="*/ 47 h 55"/>
              <a:gd name="T26" fmla="*/ 125 w 212"/>
              <a:gd name="T27" fmla="*/ 45 h 55"/>
              <a:gd name="T28" fmla="*/ 138 w 212"/>
              <a:gd name="T29" fmla="*/ 43 h 55"/>
              <a:gd name="T30" fmla="*/ 146 w 212"/>
              <a:gd name="T31" fmla="*/ 40 h 55"/>
              <a:gd name="T32" fmla="*/ 157 w 212"/>
              <a:gd name="T33" fmla="*/ 36 h 55"/>
              <a:gd name="T34" fmla="*/ 167 w 212"/>
              <a:gd name="T35" fmla="*/ 33 h 55"/>
              <a:gd name="T36" fmla="*/ 175 w 212"/>
              <a:gd name="T37" fmla="*/ 30 h 55"/>
              <a:gd name="T38" fmla="*/ 150 w 212"/>
              <a:gd name="T39" fmla="*/ 26 h 55"/>
              <a:gd name="T40" fmla="*/ 122 w 212"/>
              <a:gd name="T41" fmla="*/ 19 h 55"/>
              <a:gd name="T42" fmla="*/ 106 w 212"/>
              <a:gd name="T43" fmla="*/ 13 h 55"/>
              <a:gd name="T44" fmla="*/ 89 w 212"/>
              <a:gd name="T45" fmla="*/ 8 h 55"/>
              <a:gd name="T46" fmla="*/ 70 w 212"/>
              <a:gd name="T47" fmla="*/ 5 h 55"/>
              <a:gd name="T48" fmla="*/ 54 w 212"/>
              <a:gd name="T49" fmla="*/ 4 h 55"/>
              <a:gd name="T50" fmla="*/ 61 w 212"/>
              <a:gd name="T51" fmla="*/ 0 h 55"/>
              <a:gd name="T52" fmla="*/ 81 w 212"/>
              <a:gd name="T53" fmla="*/ 4 h 55"/>
              <a:gd name="T54" fmla="*/ 101 w 212"/>
              <a:gd name="T55" fmla="*/ 8 h 55"/>
              <a:gd name="T56" fmla="*/ 123 w 212"/>
              <a:gd name="T57" fmla="*/ 14 h 55"/>
              <a:gd name="T58" fmla="*/ 141 w 212"/>
              <a:gd name="T59" fmla="*/ 20 h 55"/>
              <a:gd name="T60" fmla="*/ 159 w 212"/>
              <a:gd name="T61" fmla="*/ 23 h 55"/>
              <a:gd name="T62" fmla="*/ 176 w 212"/>
              <a:gd name="T63" fmla="*/ 24 h 55"/>
              <a:gd name="T64" fmla="*/ 194 w 212"/>
              <a:gd name="T65" fmla="*/ 23 h 55"/>
              <a:gd name="T66" fmla="*/ 212 w 212"/>
              <a:gd name="T67" fmla="*/ 17 h 55"/>
              <a:gd name="T68" fmla="*/ 200 w 212"/>
              <a:gd name="T69" fmla="*/ 22 h 55"/>
              <a:gd name="T70" fmla="*/ 188 w 212"/>
              <a:gd name="T71" fmla="*/ 29 h 55"/>
              <a:gd name="T72" fmla="*/ 182 w 212"/>
              <a:gd name="T73" fmla="*/ 33 h 55"/>
              <a:gd name="T74" fmla="*/ 174 w 212"/>
              <a:gd name="T75" fmla="*/ 36 h 55"/>
              <a:gd name="T76" fmla="*/ 153 w 212"/>
              <a:gd name="T77" fmla="*/ 43 h 55"/>
              <a:gd name="T78" fmla="*/ 130 w 212"/>
              <a:gd name="T79" fmla="*/ 48 h 55"/>
              <a:gd name="T80" fmla="*/ 108 w 212"/>
              <a:gd name="T81" fmla="*/ 52 h 55"/>
              <a:gd name="T82" fmla="*/ 85 w 212"/>
              <a:gd name="T83" fmla="*/ 55 h 55"/>
              <a:gd name="T84" fmla="*/ 62 w 212"/>
              <a:gd name="T85" fmla="*/ 55 h 55"/>
              <a:gd name="T86" fmla="*/ 38 w 212"/>
              <a:gd name="T87" fmla="*/ 52 h 55"/>
              <a:gd name="T88" fmla="*/ 30 w 212"/>
              <a:gd name="T89" fmla="*/ 50 h 55"/>
              <a:gd name="T90" fmla="*/ 19 w 212"/>
              <a:gd name="T91" fmla="*/ 47 h 55"/>
              <a:gd name="T92" fmla="*/ 10 w 212"/>
              <a:gd name="T93" fmla="*/ 42 h 55"/>
              <a:gd name="T94" fmla="*/ 3 w 212"/>
              <a:gd name="T95" fmla="*/ 36 h 55"/>
              <a:gd name="T96" fmla="*/ 0 w 212"/>
              <a:gd name="T97" fmla="*/ 29 h 55"/>
              <a:gd name="T98" fmla="*/ 2 w 212"/>
              <a:gd name="T99" fmla="*/ 21 h 55"/>
              <a:gd name="T100" fmla="*/ 9 w 212"/>
              <a:gd name="T101" fmla="*/ 13 h 55"/>
              <a:gd name="T102" fmla="*/ 23 w 212"/>
              <a:gd name="T103" fmla="*/ 6 h 55"/>
              <a:gd name="T104" fmla="*/ 41 w 212"/>
              <a:gd name="T105" fmla="*/ 0 h 55"/>
              <a:gd name="T106" fmla="*/ 61 w 212"/>
              <a:gd name="T10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12" h="55">
                <a:moveTo>
                  <a:pt x="54" y="4"/>
                </a:moveTo>
                <a:lnTo>
                  <a:pt x="45" y="5"/>
                </a:lnTo>
                <a:lnTo>
                  <a:pt x="36" y="8"/>
                </a:lnTo>
                <a:lnTo>
                  <a:pt x="27" y="12"/>
                </a:lnTo>
                <a:lnTo>
                  <a:pt x="24" y="15"/>
                </a:lnTo>
                <a:lnTo>
                  <a:pt x="21" y="23"/>
                </a:lnTo>
                <a:lnTo>
                  <a:pt x="23" y="29"/>
                </a:lnTo>
                <a:lnTo>
                  <a:pt x="27" y="35"/>
                </a:lnTo>
                <a:lnTo>
                  <a:pt x="35" y="39"/>
                </a:lnTo>
                <a:lnTo>
                  <a:pt x="42" y="42"/>
                </a:lnTo>
                <a:lnTo>
                  <a:pt x="65" y="47"/>
                </a:lnTo>
                <a:lnTo>
                  <a:pt x="89" y="48"/>
                </a:lnTo>
                <a:lnTo>
                  <a:pt x="112" y="47"/>
                </a:lnTo>
                <a:lnTo>
                  <a:pt x="125" y="45"/>
                </a:lnTo>
                <a:lnTo>
                  <a:pt x="138" y="43"/>
                </a:lnTo>
                <a:lnTo>
                  <a:pt x="146" y="40"/>
                </a:lnTo>
                <a:lnTo>
                  <a:pt x="157" y="36"/>
                </a:lnTo>
                <a:lnTo>
                  <a:pt x="167" y="33"/>
                </a:lnTo>
                <a:lnTo>
                  <a:pt x="175" y="30"/>
                </a:lnTo>
                <a:lnTo>
                  <a:pt x="150" y="26"/>
                </a:lnTo>
                <a:lnTo>
                  <a:pt x="122" y="19"/>
                </a:lnTo>
                <a:lnTo>
                  <a:pt x="106" y="13"/>
                </a:lnTo>
                <a:lnTo>
                  <a:pt x="89" y="8"/>
                </a:lnTo>
                <a:lnTo>
                  <a:pt x="70" y="5"/>
                </a:lnTo>
                <a:lnTo>
                  <a:pt x="54" y="4"/>
                </a:lnTo>
                <a:close/>
                <a:moveTo>
                  <a:pt x="61" y="0"/>
                </a:moveTo>
                <a:lnTo>
                  <a:pt x="81" y="4"/>
                </a:lnTo>
                <a:lnTo>
                  <a:pt x="101" y="8"/>
                </a:lnTo>
                <a:lnTo>
                  <a:pt x="123" y="14"/>
                </a:lnTo>
                <a:lnTo>
                  <a:pt x="141" y="20"/>
                </a:lnTo>
                <a:lnTo>
                  <a:pt x="159" y="23"/>
                </a:lnTo>
                <a:lnTo>
                  <a:pt x="176" y="24"/>
                </a:lnTo>
                <a:lnTo>
                  <a:pt x="194" y="23"/>
                </a:lnTo>
                <a:lnTo>
                  <a:pt x="212" y="17"/>
                </a:lnTo>
                <a:lnTo>
                  <a:pt x="200" y="22"/>
                </a:lnTo>
                <a:lnTo>
                  <a:pt x="188" y="29"/>
                </a:lnTo>
                <a:lnTo>
                  <a:pt x="182" y="33"/>
                </a:lnTo>
                <a:lnTo>
                  <a:pt x="174" y="36"/>
                </a:lnTo>
                <a:lnTo>
                  <a:pt x="153" y="43"/>
                </a:lnTo>
                <a:lnTo>
                  <a:pt x="130" y="48"/>
                </a:lnTo>
                <a:lnTo>
                  <a:pt x="108" y="52"/>
                </a:lnTo>
                <a:lnTo>
                  <a:pt x="85" y="55"/>
                </a:lnTo>
                <a:lnTo>
                  <a:pt x="62" y="55"/>
                </a:lnTo>
                <a:lnTo>
                  <a:pt x="38" y="52"/>
                </a:lnTo>
                <a:lnTo>
                  <a:pt x="30" y="50"/>
                </a:lnTo>
                <a:lnTo>
                  <a:pt x="19" y="47"/>
                </a:lnTo>
                <a:lnTo>
                  <a:pt x="10" y="42"/>
                </a:lnTo>
                <a:lnTo>
                  <a:pt x="3" y="36"/>
                </a:lnTo>
                <a:lnTo>
                  <a:pt x="0" y="29"/>
                </a:lnTo>
                <a:lnTo>
                  <a:pt x="2" y="21"/>
                </a:lnTo>
                <a:lnTo>
                  <a:pt x="9" y="13"/>
                </a:lnTo>
                <a:lnTo>
                  <a:pt x="23" y="6"/>
                </a:lnTo>
                <a:lnTo>
                  <a:pt x="41" y="0"/>
                </a:lnTo>
                <a:lnTo>
                  <a:pt x="61" y="0"/>
                </a:lnTo>
                <a:close/>
              </a:path>
            </a:pathLst>
          </a:custGeom>
          <a:grpFill/>
          <a:ln w="0">
            <a:noFill/>
            <a:prstDash val="solid"/>
            <a:round/>
            <a:headEnd/>
            <a:tailEnd/>
          </a:ln>
        </xdr:spPr>
      </xdr:sp>
      <xdr:sp macro="" textlink="">
        <xdr:nvSpPr>
          <xdr:cNvPr id="274" name="Freeform 34">
            <a:extLst>
              <a:ext uri="{FF2B5EF4-FFF2-40B4-BE49-F238E27FC236}">
                <a16:creationId xmlns:a16="http://schemas.microsoft.com/office/drawing/2014/main" id="{00000000-0008-0000-0000-000012010000}"/>
              </a:ext>
            </a:extLst>
          </xdr:cNvPr>
          <xdr:cNvSpPr>
            <a:spLocks noEditPoints="1"/>
          </xdr:cNvSpPr>
        </xdr:nvSpPr>
        <xdr:spPr bwMode="auto">
          <a:xfrm>
            <a:off x="1246" y="44"/>
            <a:ext cx="14" cy="12"/>
          </a:xfrm>
          <a:custGeom>
            <a:avLst/>
            <a:gdLst>
              <a:gd name="T0" fmla="*/ 26 w 180"/>
              <a:gd name="T1" fmla="*/ 7 h 150"/>
              <a:gd name="T2" fmla="*/ 20 w 180"/>
              <a:gd name="T3" fmla="*/ 9 h 150"/>
              <a:gd name="T4" fmla="*/ 15 w 180"/>
              <a:gd name="T5" fmla="*/ 15 h 150"/>
              <a:gd name="T6" fmla="*/ 14 w 180"/>
              <a:gd name="T7" fmla="*/ 24 h 150"/>
              <a:gd name="T8" fmla="*/ 16 w 180"/>
              <a:gd name="T9" fmla="*/ 38 h 150"/>
              <a:gd name="T10" fmla="*/ 22 w 180"/>
              <a:gd name="T11" fmla="*/ 51 h 150"/>
              <a:gd name="T12" fmla="*/ 30 w 180"/>
              <a:gd name="T13" fmla="*/ 63 h 150"/>
              <a:gd name="T14" fmla="*/ 39 w 180"/>
              <a:gd name="T15" fmla="*/ 74 h 150"/>
              <a:gd name="T16" fmla="*/ 51 w 180"/>
              <a:gd name="T17" fmla="*/ 86 h 150"/>
              <a:gd name="T18" fmla="*/ 66 w 180"/>
              <a:gd name="T19" fmla="*/ 98 h 150"/>
              <a:gd name="T20" fmla="*/ 83 w 180"/>
              <a:gd name="T21" fmla="*/ 110 h 150"/>
              <a:gd name="T22" fmla="*/ 102 w 180"/>
              <a:gd name="T23" fmla="*/ 120 h 150"/>
              <a:gd name="T24" fmla="*/ 122 w 180"/>
              <a:gd name="T25" fmla="*/ 128 h 150"/>
              <a:gd name="T26" fmla="*/ 141 w 180"/>
              <a:gd name="T27" fmla="*/ 133 h 150"/>
              <a:gd name="T28" fmla="*/ 158 w 180"/>
              <a:gd name="T29" fmla="*/ 134 h 150"/>
              <a:gd name="T30" fmla="*/ 159 w 180"/>
              <a:gd name="T31" fmla="*/ 134 h 150"/>
              <a:gd name="T32" fmla="*/ 160 w 180"/>
              <a:gd name="T33" fmla="*/ 134 h 150"/>
              <a:gd name="T34" fmla="*/ 160 w 180"/>
              <a:gd name="T35" fmla="*/ 134 h 150"/>
              <a:gd name="T36" fmla="*/ 150 w 180"/>
              <a:gd name="T37" fmla="*/ 112 h 150"/>
              <a:gd name="T38" fmla="*/ 137 w 180"/>
              <a:gd name="T39" fmla="*/ 93 h 150"/>
              <a:gd name="T40" fmla="*/ 121 w 180"/>
              <a:gd name="T41" fmla="*/ 74 h 150"/>
              <a:gd name="T42" fmla="*/ 104 w 180"/>
              <a:gd name="T43" fmla="*/ 58 h 150"/>
              <a:gd name="T44" fmla="*/ 87 w 180"/>
              <a:gd name="T45" fmla="*/ 41 h 150"/>
              <a:gd name="T46" fmla="*/ 71 w 180"/>
              <a:gd name="T47" fmla="*/ 30 h 150"/>
              <a:gd name="T48" fmla="*/ 54 w 180"/>
              <a:gd name="T49" fmla="*/ 18 h 150"/>
              <a:gd name="T50" fmla="*/ 36 w 180"/>
              <a:gd name="T51" fmla="*/ 9 h 150"/>
              <a:gd name="T52" fmla="*/ 26 w 180"/>
              <a:gd name="T53" fmla="*/ 7 h 150"/>
              <a:gd name="T54" fmla="*/ 17 w 180"/>
              <a:gd name="T55" fmla="*/ 0 h 150"/>
              <a:gd name="T56" fmla="*/ 33 w 180"/>
              <a:gd name="T57" fmla="*/ 3 h 150"/>
              <a:gd name="T58" fmla="*/ 50 w 180"/>
              <a:gd name="T59" fmla="*/ 9 h 150"/>
              <a:gd name="T60" fmla="*/ 65 w 180"/>
              <a:gd name="T61" fmla="*/ 18 h 150"/>
              <a:gd name="T62" fmla="*/ 80 w 180"/>
              <a:gd name="T63" fmla="*/ 29 h 150"/>
              <a:gd name="T64" fmla="*/ 92 w 180"/>
              <a:gd name="T65" fmla="*/ 40 h 150"/>
              <a:gd name="T66" fmla="*/ 103 w 180"/>
              <a:gd name="T67" fmla="*/ 50 h 150"/>
              <a:gd name="T68" fmla="*/ 126 w 180"/>
              <a:gd name="T69" fmla="*/ 74 h 150"/>
              <a:gd name="T70" fmla="*/ 146 w 180"/>
              <a:gd name="T71" fmla="*/ 99 h 150"/>
              <a:gd name="T72" fmla="*/ 156 w 180"/>
              <a:gd name="T73" fmla="*/ 115 h 150"/>
              <a:gd name="T74" fmla="*/ 165 w 180"/>
              <a:gd name="T75" fmla="*/ 131 h 150"/>
              <a:gd name="T76" fmla="*/ 172 w 180"/>
              <a:gd name="T77" fmla="*/ 141 h 150"/>
              <a:gd name="T78" fmla="*/ 180 w 180"/>
              <a:gd name="T79" fmla="*/ 150 h 150"/>
              <a:gd name="T80" fmla="*/ 163 w 180"/>
              <a:gd name="T81" fmla="*/ 141 h 150"/>
              <a:gd name="T82" fmla="*/ 144 w 180"/>
              <a:gd name="T83" fmla="*/ 136 h 150"/>
              <a:gd name="T84" fmla="*/ 123 w 180"/>
              <a:gd name="T85" fmla="*/ 130 h 150"/>
              <a:gd name="T86" fmla="*/ 104 w 180"/>
              <a:gd name="T87" fmla="*/ 125 h 150"/>
              <a:gd name="T88" fmla="*/ 83 w 180"/>
              <a:gd name="T89" fmla="*/ 115 h 150"/>
              <a:gd name="T90" fmla="*/ 61 w 180"/>
              <a:gd name="T91" fmla="*/ 103 h 150"/>
              <a:gd name="T92" fmla="*/ 43 w 180"/>
              <a:gd name="T93" fmla="*/ 88 h 150"/>
              <a:gd name="T94" fmla="*/ 27 w 180"/>
              <a:gd name="T95" fmla="*/ 70 h 150"/>
              <a:gd name="T96" fmla="*/ 14 w 180"/>
              <a:gd name="T97" fmla="*/ 50 h 150"/>
              <a:gd name="T98" fmla="*/ 5 w 180"/>
              <a:gd name="T99" fmla="*/ 27 h 150"/>
              <a:gd name="T100" fmla="*/ 0 w 180"/>
              <a:gd name="T101" fmla="*/ 4 h 150"/>
              <a:gd name="T102" fmla="*/ 0 w 180"/>
              <a:gd name="T103" fmla="*/ 2 h 150"/>
              <a:gd name="T104" fmla="*/ 1 w 180"/>
              <a:gd name="T105" fmla="*/ 2 h 150"/>
              <a:gd name="T106" fmla="*/ 17 w 180"/>
              <a:gd name="T107" fmla="*/ 0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80" h="150">
                <a:moveTo>
                  <a:pt x="26" y="7"/>
                </a:moveTo>
                <a:lnTo>
                  <a:pt x="20" y="9"/>
                </a:lnTo>
                <a:lnTo>
                  <a:pt x="15" y="15"/>
                </a:lnTo>
                <a:lnTo>
                  <a:pt x="14" y="24"/>
                </a:lnTo>
                <a:lnTo>
                  <a:pt x="16" y="38"/>
                </a:lnTo>
                <a:lnTo>
                  <a:pt x="22" y="51"/>
                </a:lnTo>
                <a:lnTo>
                  <a:pt x="30" y="63"/>
                </a:lnTo>
                <a:lnTo>
                  <a:pt x="39" y="74"/>
                </a:lnTo>
                <a:lnTo>
                  <a:pt x="51" y="86"/>
                </a:lnTo>
                <a:lnTo>
                  <a:pt x="66" y="98"/>
                </a:lnTo>
                <a:lnTo>
                  <a:pt x="83" y="110"/>
                </a:lnTo>
                <a:lnTo>
                  <a:pt x="102" y="120"/>
                </a:lnTo>
                <a:lnTo>
                  <a:pt x="122" y="128"/>
                </a:lnTo>
                <a:lnTo>
                  <a:pt x="141" y="133"/>
                </a:lnTo>
                <a:lnTo>
                  <a:pt x="158" y="134"/>
                </a:lnTo>
                <a:lnTo>
                  <a:pt x="159" y="134"/>
                </a:lnTo>
                <a:lnTo>
                  <a:pt x="160" y="134"/>
                </a:lnTo>
                <a:lnTo>
                  <a:pt x="160" y="134"/>
                </a:lnTo>
                <a:lnTo>
                  <a:pt x="150" y="112"/>
                </a:lnTo>
                <a:lnTo>
                  <a:pt x="137" y="93"/>
                </a:lnTo>
                <a:lnTo>
                  <a:pt x="121" y="74"/>
                </a:lnTo>
                <a:lnTo>
                  <a:pt x="104" y="58"/>
                </a:lnTo>
                <a:lnTo>
                  <a:pt x="87" y="41"/>
                </a:lnTo>
                <a:lnTo>
                  <a:pt x="71" y="30"/>
                </a:lnTo>
                <a:lnTo>
                  <a:pt x="54" y="18"/>
                </a:lnTo>
                <a:lnTo>
                  <a:pt x="36" y="9"/>
                </a:lnTo>
                <a:lnTo>
                  <a:pt x="26" y="7"/>
                </a:lnTo>
                <a:close/>
                <a:moveTo>
                  <a:pt x="17" y="0"/>
                </a:moveTo>
                <a:lnTo>
                  <a:pt x="33" y="3"/>
                </a:lnTo>
                <a:lnTo>
                  <a:pt x="50" y="9"/>
                </a:lnTo>
                <a:lnTo>
                  <a:pt x="65" y="18"/>
                </a:lnTo>
                <a:lnTo>
                  <a:pt x="80" y="29"/>
                </a:lnTo>
                <a:lnTo>
                  <a:pt x="92" y="40"/>
                </a:lnTo>
                <a:lnTo>
                  <a:pt x="103" y="50"/>
                </a:lnTo>
                <a:lnTo>
                  <a:pt x="126" y="74"/>
                </a:lnTo>
                <a:lnTo>
                  <a:pt x="146" y="99"/>
                </a:lnTo>
                <a:lnTo>
                  <a:pt x="156" y="115"/>
                </a:lnTo>
                <a:lnTo>
                  <a:pt x="165" y="131"/>
                </a:lnTo>
                <a:lnTo>
                  <a:pt x="172" y="141"/>
                </a:lnTo>
                <a:lnTo>
                  <a:pt x="180" y="150"/>
                </a:lnTo>
                <a:lnTo>
                  <a:pt x="163" y="141"/>
                </a:lnTo>
                <a:lnTo>
                  <a:pt x="144" y="136"/>
                </a:lnTo>
                <a:lnTo>
                  <a:pt x="123" y="130"/>
                </a:lnTo>
                <a:lnTo>
                  <a:pt x="104" y="125"/>
                </a:lnTo>
                <a:lnTo>
                  <a:pt x="83" y="115"/>
                </a:lnTo>
                <a:lnTo>
                  <a:pt x="61" y="103"/>
                </a:lnTo>
                <a:lnTo>
                  <a:pt x="43" y="88"/>
                </a:lnTo>
                <a:lnTo>
                  <a:pt x="27" y="70"/>
                </a:lnTo>
                <a:lnTo>
                  <a:pt x="14" y="50"/>
                </a:lnTo>
                <a:lnTo>
                  <a:pt x="5" y="27"/>
                </a:lnTo>
                <a:lnTo>
                  <a:pt x="0" y="4"/>
                </a:lnTo>
                <a:lnTo>
                  <a:pt x="0" y="2"/>
                </a:lnTo>
                <a:lnTo>
                  <a:pt x="1" y="2"/>
                </a:lnTo>
                <a:lnTo>
                  <a:pt x="17" y="0"/>
                </a:lnTo>
                <a:close/>
              </a:path>
            </a:pathLst>
          </a:custGeom>
          <a:grpFill/>
          <a:ln w="0">
            <a:noFill/>
            <a:prstDash val="solid"/>
            <a:round/>
            <a:headEnd/>
            <a:tailEnd/>
          </a:ln>
        </xdr:spPr>
      </xdr:sp>
      <xdr:sp macro="" textlink="">
        <xdr:nvSpPr>
          <xdr:cNvPr id="275" name="Freeform 35">
            <a:extLst>
              <a:ext uri="{FF2B5EF4-FFF2-40B4-BE49-F238E27FC236}">
                <a16:creationId xmlns:a16="http://schemas.microsoft.com/office/drawing/2014/main" id="{00000000-0008-0000-0000-000013010000}"/>
              </a:ext>
            </a:extLst>
          </xdr:cNvPr>
          <xdr:cNvSpPr>
            <a:spLocks/>
          </xdr:cNvSpPr>
        </xdr:nvSpPr>
        <xdr:spPr bwMode="auto">
          <a:xfrm>
            <a:off x="1223" y="39"/>
            <a:ext cx="25" cy="6"/>
          </a:xfrm>
          <a:custGeom>
            <a:avLst/>
            <a:gdLst>
              <a:gd name="T0" fmla="*/ 113 w 314"/>
              <a:gd name="T1" fmla="*/ 0 h 78"/>
              <a:gd name="T2" fmla="*/ 139 w 314"/>
              <a:gd name="T3" fmla="*/ 0 h 78"/>
              <a:gd name="T4" fmla="*/ 164 w 314"/>
              <a:gd name="T5" fmla="*/ 4 h 78"/>
              <a:gd name="T6" fmla="*/ 199 w 314"/>
              <a:gd name="T7" fmla="*/ 15 h 78"/>
              <a:gd name="T8" fmla="*/ 229 w 314"/>
              <a:gd name="T9" fmla="*/ 27 h 78"/>
              <a:gd name="T10" fmla="*/ 255 w 314"/>
              <a:gd name="T11" fmla="*/ 39 h 78"/>
              <a:gd name="T12" fmla="*/ 278 w 314"/>
              <a:gd name="T13" fmla="*/ 51 h 78"/>
              <a:gd name="T14" fmla="*/ 290 w 314"/>
              <a:gd name="T15" fmla="*/ 57 h 78"/>
              <a:gd name="T16" fmla="*/ 303 w 314"/>
              <a:gd name="T17" fmla="*/ 63 h 78"/>
              <a:gd name="T18" fmla="*/ 314 w 314"/>
              <a:gd name="T19" fmla="*/ 68 h 78"/>
              <a:gd name="T20" fmla="*/ 312 w 314"/>
              <a:gd name="T21" fmla="*/ 69 h 78"/>
              <a:gd name="T22" fmla="*/ 310 w 314"/>
              <a:gd name="T23" fmla="*/ 71 h 78"/>
              <a:gd name="T24" fmla="*/ 308 w 314"/>
              <a:gd name="T25" fmla="*/ 72 h 78"/>
              <a:gd name="T26" fmla="*/ 306 w 314"/>
              <a:gd name="T27" fmla="*/ 73 h 78"/>
              <a:gd name="T28" fmla="*/ 304 w 314"/>
              <a:gd name="T29" fmla="*/ 75 h 78"/>
              <a:gd name="T30" fmla="*/ 303 w 314"/>
              <a:gd name="T31" fmla="*/ 78 h 78"/>
              <a:gd name="T32" fmla="*/ 295 w 314"/>
              <a:gd name="T33" fmla="*/ 70 h 78"/>
              <a:gd name="T34" fmla="*/ 286 w 314"/>
              <a:gd name="T35" fmla="*/ 61 h 78"/>
              <a:gd name="T36" fmla="*/ 277 w 314"/>
              <a:gd name="T37" fmla="*/ 55 h 78"/>
              <a:gd name="T38" fmla="*/ 253 w 314"/>
              <a:gd name="T39" fmla="*/ 43 h 78"/>
              <a:gd name="T40" fmla="*/ 226 w 314"/>
              <a:gd name="T41" fmla="*/ 31 h 78"/>
              <a:gd name="T42" fmla="*/ 197 w 314"/>
              <a:gd name="T43" fmla="*/ 20 h 78"/>
              <a:gd name="T44" fmla="*/ 163 w 314"/>
              <a:gd name="T45" fmla="*/ 9 h 78"/>
              <a:gd name="T46" fmla="*/ 137 w 314"/>
              <a:gd name="T47" fmla="*/ 4 h 78"/>
              <a:gd name="T48" fmla="*/ 113 w 314"/>
              <a:gd name="T49" fmla="*/ 4 h 78"/>
              <a:gd name="T50" fmla="*/ 89 w 314"/>
              <a:gd name="T51" fmla="*/ 7 h 78"/>
              <a:gd name="T52" fmla="*/ 65 w 314"/>
              <a:gd name="T53" fmla="*/ 10 h 78"/>
              <a:gd name="T54" fmla="*/ 30 w 314"/>
              <a:gd name="T55" fmla="*/ 14 h 78"/>
              <a:gd name="T56" fmla="*/ 21 w 314"/>
              <a:gd name="T57" fmla="*/ 15 h 78"/>
              <a:gd name="T58" fmla="*/ 11 w 314"/>
              <a:gd name="T59" fmla="*/ 15 h 78"/>
              <a:gd name="T60" fmla="*/ 10 w 314"/>
              <a:gd name="T61" fmla="*/ 15 h 78"/>
              <a:gd name="T62" fmla="*/ 7 w 314"/>
              <a:gd name="T63" fmla="*/ 15 h 78"/>
              <a:gd name="T64" fmla="*/ 5 w 314"/>
              <a:gd name="T65" fmla="*/ 15 h 78"/>
              <a:gd name="T66" fmla="*/ 2 w 314"/>
              <a:gd name="T67" fmla="*/ 14 h 78"/>
              <a:gd name="T68" fmla="*/ 0 w 314"/>
              <a:gd name="T69" fmla="*/ 13 h 78"/>
              <a:gd name="T70" fmla="*/ 3 w 314"/>
              <a:gd name="T71" fmla="*/ 12 h 78"/>
              <a:gd name="T72" fmla="*/ 6 w 314"/>
              <a:gd name="T73" fmla="*/ 11 h 78"/>
              <a:gd name="T74" fmla="*/ 8 w 314"/>
              <a:gd name="T75" fmla="*/ 11 h 78"/>
              <a:gd name="T76" fmla="*/ 11 w 314"/>
              <a:gd name="T77" fmla="*/ 11 h 78"/>
              <a:gd name="T78" fmla="*/ 14 w 314"/>
              <a:gd name="T79" fmla="*/ 11 h 78"/>
              <a:gd name="T80" fmla="*/ 31 w 314"/>
              <a:gd name="T81" fmla="*/ 10 h 78"/>
              <a:gd name="T82" fmla="*/ 63 w 314"/>
              <a:gd name="T83" fmla="*/ 6 h 78"/>
              <a:gd name="T84" fmla="*/ 88 w 314"/>
              <a:gd name="T85" fmla="*/ 2 h 78"/>
              <a:gd name="T86" fmla="*/ 113 w 314"/>
              <a:gd name="T8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4" h="78">
                <a:moveTo>
                  <a:pt x="113" y="0"/>
                </a:moveTo>
                <a:lnTo>
                  <a:pt x="139" y="0"/>
                </a:lnTo>
                <a:lnTo>
                  <a:pt x="164" y="4"/>
                </a:lnTo>
                <a:lnTo>
                  <a:pt x="199" y="15"/>
                </a:lnTo>
                <a:lnTo>
                  <a:pt x="229" y="27"/>
                </a:lnTo>
                <a:lnTo>
                  <a:pt x="255" y="39"/>
                </a:lnTo>
                <a:lnTo>
                  <a:pt x="278" y="51"/>
                </a:lnTo>
                <a:lnTo>
                  <a:pt x="290" y="57"/>
                </a:lnTo>
                <a:lnTo>
                  <a:pt x="303" y="63"/>
                </a:lnTo>
                <a:lnTo>
                  <a:pt x="314" y="68"/>
                </a:lnTo>
                <a:lnTo>
                  <a:pt x="312" y="69"/>
                </a:lnTo>
                <a:lnTo>
                  <a:pt x="310" y="71"/>
                </a:lnTo>
                <a:lnTo>
                  <a:pt x="308" y="72"/>
                </a:lnTo>
                <a:lnTo>
                  <a:pt x="306" y="73"/>
                </a:lnTo>
                <a:lnTo>
                  <a:pt x="304" y="75"/>
                </a:lnTo>
                <a:lnTo>
                  <a:pt x="303" y="78"/>
                </a:lnTo>
                <a:lnTo>
                  <a:pt x="295" y="70"/>
                </a:lnTo>
                <a:lnTo>
                  <a:pt x="286" y="61"/>
                </a:lnTo>
                <a:lnTo>
                  <a:pt x="277" y="55"/>
                </a:lnTo>
                <a:lnTo>
                  <a:pt x="253" y="43"/>
                </a:lnTo>
                <a:lnTo>
                  <a:pt x="226" y="31"/>
                </a:lnTo>
                <a:lnTo>
                  <a:pt x="197" y="20"/>
                </a:lnTo>
                <a:lnTo>
                  <a:pt x="163" y="9"/>
                </a:lnTo>
                <a:lnTo>
                  <a:pt x="137" y="4"/>
                </a:lnTo>
                <a:lnTo>
                  <a:pt x="113" y="4"/>
                </a:lnTo>
                <a:lnTo>
                  <a:pt x="89" y="7"/>
                </a:lnTo>
                <a:lnTo>
                  <a:pt x="65" y="10"/>
                </a:lnTo>
                <a:lnTo>
                  <a:pt x="30" y="14"/>
                </a:lnTo>
                <a:lnTo>
                  <a:pt x="21" y="15"/>
                </a:lnTo>
                <a:lnTo>
                  <a:pt x="11" y="15"/>
                </a:lnTo>
                <a:lnTo>
                  <a:pt x="10" y="15"/>
                </a:lnTo>
                <a:lnTo>
                  <a:pt x="7" y="15"/>
                </a:lnTo>
                <a:lnTo>
                  <a:pt x="5" y="15"/>
                </a:lnTo>
                <a:lnTo>
                  <a:pt x="2" y="14"/>
                </a:lnTo>
                <a:lnTo>
                  <a:pt x="0" y="13"/>
                </a:lnTo>
                <a:lnTo>
                  <a:pt x="3" y="12"/>
                </a:lnTo>
                <a:lnTo>
                  <a:pt x="6" y="11"/>
                </a:lnTo>
                <a:lnTo>
                  <a:pt x="8" y="11"/>
                </a:lnTo>
                <a:lnTo>
                  <a:pt x="11" y="11"/>
                </a:lnTo>
                <a:lnTo>
                  <a:pt x="14" y="11"/>
                </a:lnTo>
                <a:lnTo>
                  <a:pt x="31" y="10"/>
                </a:lnTo>
                <a:lnTo>
                  <a:pt x="63" y="6"/>
                </a:lnTo>
                <a:lnTo>
                  <a:pt x="88" y="2"/>
                </a:lnTo>
                <a:lnTo>
                  <a:pt x="113" y="0"/>
                </a:lnTo>
                <a:close/>
              </a:path>
            </a:pathLst>
          </a:custGeom>
          <a:grpFill/>
          <a:ln w="0">
            <a:noFill/>
            <a:prstDash val="solid"/>
            <a:round/>
            <a:headEnd/>
            <a:tailEnd/>
          </a:ln>
        </xdr:spPr>
      </xdr:sp>
      <xdr:sp macro="" textlink="">
        <xdr:nvSpPr>
          <xdr:cNvPr id="276" name="Freeform 36">
            <a:extLst>
              <a:ext uri="{FF2B5EF4-FFF2-40B4-BE49-F238E27FC236}">
                <a16:creationId xmlns:a16="http://schemas.microsoft.com/office/drawing/2014/main" id="{00000000-0008-0000-0000-000014010000}"/>
              </a:ext>
            </a:extLst>
          </xdr:cNvPr>
          <xdr:cNvSpPr>
            <a:spLocks/>
          </xdr:cNvSpPr>
        </xdr:nvSpPr>
        <xdr:spPr bwMode="auto">
          <a:xfrm>
            <a:off x="1249" y="41"/>
            <a:ext cx="8" cy="3"/>
          </a:xfrm>
          <a:custGeom>
            <a:avLst/>
            <a:gdLst>
              <a:gd name="T0" fmla="*/ 99 w 103"/>
              <a:gd name="T1" fmla="*/ 0 h 44"/>
              <a:gd name="T2" fmla="*/ 98 w 103"/>
              <a:gd name="T3" fmla="*/ 3 h 44"/>
              <a:gd name="T4" fmla="*/ 98 w 103"/>
              <a:gd name="T5" fmla="*/ 5 h 44"/>
              <a:gd name="T6" fmla="*/ 98 w 103"/>
              <a:gd name="T7" fmla="*/ 6 h 44"/>
              <a:gd name="T8" fmla="*/ 99 w 103"/>
              <a:gd name="T9" fmla="*/ 7 h 44"/>
              <a:gd name="T10" fmla="*/ 101 w 103"/>
              <a:gd name="T11" fmla="*/ 10 h 44"/>
              <a:gd name="T12" fmla="*/ 103 w 103"/>
              <a:gd name="T13" fmla="*/ 11 h 44"/>
              <a:gd name="T14" fmla="*/ 100 w 103"/>
              <a:gd name="T15" fmla="*/ 11 h 44"/>
              <a:gd name="T16" fmla="*/ 92 w 103"/>
              <a:gd name="T17" fmla="*/ 13 h 44"/>
              <a:gd name="T18" fmla="*/ 84 w 103"/>
              <a:gd name="T19" fmla="*/ 16 h 44"/>
              <a:gd name="T20" fmla="*/ 76 w 103"/>
              <a:gd name="T21" fmla="*/ 18 h 44"/>
              <a:gd name="T22" fmla="*/ 72 w 103"/>
              <a:gd name="T23" fmla="*/ 19 h 44"/>
              <a:gd name="T24" fmla="*/ 57 w 103"/>
              <a:gd name="T25" fmla="*/ 18 h 44"/>
              <a:gd name="T26" fmla="*/ 41 w 103"/>
              <a:gd name="T27" fmla="*/ 17 h 44"/>
              <a:gd name="T28" fmla="*/ 28 w 103"/>
              <a:gd name="T29" fmla="*/ 15 h 44"/>
              <a:gd name="T30" fmla="*/ 15 w 103"/>
              <a:gd name="T31" fmla="*/ 15 h 44"/>
              <a:gd name="T32" fmla="*/ 18 w 103"/>
              <a:gd name="T33" fmla="*/ 16 h 44"/>
              <a:gd name="T34" fmla="*/ 25 w 103"/>
              <a:gd name="T35" fmla="*/ 21 h 44"/>
              <a:gd name="T36" fmla="*/ 30 w 103"/>
              <a:gd name="T37" fmla="*/ 26 h 44"/>
              <a:gd name="T38" fmla="*/ 35 w 103"/>
              <a:gd name="T39" fmla="*/ 29 h 44"/>
              <a:gd name="T40" fmla="*/ 39 w 103"/>
              <a:gd name="T41" fmla="*/ 30 h 44"/>
              <a:gd name="T42" fmla="*/ 45 w 103"/>
              <a:gd name="T43" fmla="*/ 32 h 44"/>
              <a:gd name="T44" fmla="*/ 53 w 103"/>
              <a:gd name="T45" fmla="*/ 33 h 44"/>
              <a:gd name="T46" fmla="*/ 59 w 103"/>
              <a:gd name="T47" fmla="*/ 34 h 44"/>
              <a:gd name="T48" fmla="*/ 61 w 103"/>
              <a:gd name="T49" fmla="*/ 34 h 44"/>
              <a:gd name="T50" fmla="*/ 61 w 103"/>
              <a:gd name="T51" fmla="*/ 37 h 44"/>
              <a:gd name="T52" fmla="*/ 61 w 103"/>
              <a:gd name="T53" fmla="*/ 41 h 44"/>
              <a:gd name="T54" fmla="*/ 59 w 103"/>
              <a:gd name="T55" fmla="*/ 44 h 44"/>
              <a:gd name="T56" fmla="*/ 45 w 103"/>
              <a:gd name="T57" fmla="*/ 38 h 44"/>
              <a:gd name="T58" fmla="*/ 30 w 103"/>
              <a:gd name="T59" fmla="*/ 32 h 44"/>
              <a:gd name="T60" fmla="*/ 26 w 103"/>
              <a:gd name="T61" fmla="*/ 29 h 44"/>
              <a:gd name="T62" fmla="*/ 23 w 103"/>
              <a:gd name="T63" fmla="*/ 26 h 44"/>
              <a:gd name="T64" fmla="*/ 20 w 103"/>
              <a:gd name="T65" fmla="*/ 22 h 44"/>
              <a:gd name="T66" fmla="*/ 15 w 103"/>
              <a:gd name="T67" fmla="*/ 19 h 44"/>
              <a:gd name="T68" fmla="*/ 12 w 103"/>
              <a:gd name="T69" fmla="*/ 17 h 44"/>
              <a:gd name="T70" fmla="*/ 8 w 103"/>
              <a:gd name="T71" fmla="*/ 16 h 44"/>
              <a:gd name="T72" fmla="*/ 3 w 103"/>
              <a:gd name="T73" fmla="*/ 14 h 44"/>
              <a:gd name="T74" fmla="*/ 0 w 103"/>
              <a:gd name="T75" fmla="*/ 13 h 44"/>
              <a:gd name="T76" fmla="*/ 10 w 103"/>
              <a:gd name="T77" fmla="*/ 10 h 44"/>
              <a:gd name="T78" fmla="*/ 21 w 103"/>
              <a:gd name="T79" fmla="*/ 10 h 44"/>
              <a:gd name="T80" fmla="*/ 31 w 103"/>
              <a:gd name="T81" fmla="*/ 11 h 44"/>
              <a:gd name="T82" fmla="*/ 41 w 103"/>
              <a:gd name="T83" fmla="*/ 13 h 44"/>
              <a:gd name="T84" fmla="*/ 58 w 103"/>
              <a:gd name="T85" fmla="*/ 15 h 44"/>
              <a:gd name="T86" fmla="*/ 75 w 103"/>
              <a:gd name="T87" fmla="*/ 14 h 44"/>
              <a:gd name="T88" fmla="*/ 80 w 103"/>
              <a:gd name="T89" fmla="*/ 14 h 44"/>
              <a:gd name="T90" fmla="*/ 84 w 103"/>
              <a:gd name="T91" fmla="*/ 13 h 44"/>
              <a:gd name="T92" fmla="*/ 87 w 103"/>
              <a:gd name="T93" fmla="*/ 11 h 44"/>
              <a:gd name="T94" fmla="*/ 90 w 103"/>
              <a:gd name="T95" fmla="*/ 10 h 44"/>
              <a:gd name="T96" fmla="*/ 92 w 103"/>
              <a:gd name="T97" fmla="*/ 7 h 44"/>
              <a:gd name="T98" fmla="*/ 93 w 103"/>
              <a:gd name="T99" fmla="*/ 5 h 44"/>
              <a:gd name="T100" fmla="*/ 95 w 103"/>
              <a:gd name="T101" fmla="*/ 3 h 44"/>
              <a:gd name="T102" fmla="*/ 97 w 103"/>
              <a:gd name="T103" fmla="*/ 1 h 44"/>
              <a:gd name="T104" fmla="*/ 99 w 103"/>
              <a:gd name="T105"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3" h="44">
                <a:moveTo>
                  <a:pt x="99" y="0"/>
                </a:moveTo>
                <a:lnTo>
                  <a:pt x="98" y="3"/>
                </a:lnTo>
                <a:lnTo>
                  <a:pt x="98" y="5"/>
                </a:lnTo>
                <a:lnTo>
                  <a:pt x="98" y="6"/>
                </a:lnTo>
                <a:lnTo>
                  <a:pt x="99" y="7"/>
                </a:lnTo>
                <a:lnTo>
                  <a:pt x="101" y="10"/>
                </a:lnTo>
                <a:lnTo>
                  <a:pt x="103" y="11"/>
                </a:lnTo>
                <a:lnTo>
                  <a:pt x="100" y="11"/>
                </a:lnTo>
                <a:lnTo>
                  <a:pt x="92" y="13"/>
                </a:lnTo>
                <a:lnTo>
                  <a:pt x="84" y="16"/>
                </a:lnTo>
                <a:lnTo>
                  <a:pt x="76" y="18"/>
                </a:lnTo>
                <a:lnTo>
                  <a:pt x="72" y="19"/>
                </a:lnTo>
                <a:lnTo>
                  <a:pt x="57" y="18"/>
                </a:lnTo>
                <a:lnTo>
                  <a:pt x="41" y="17"/>
                </a:lnTo>
                <a:lnTo>
                  <a:pt x="28" y="15"/>
                </a:lnTo>
                <a:lnTo>
                  <a:pt x="15" y="15"/>
                </a:lnTo>
                <a:lnTo>
                  <a:pt x="18" y="16"/>
                </a:lnTo>
                <a:lnTo>
                  <a:pt x="25" y="21"/>
                </a:lnTo>
                <a:lnTo>
                  <a:pt x="30" y="26"/>
                </a:lnTo>
                <a:lnTo>
                  <a:pt x="35" y="29"/>
                </a:lnTo>
                <a:lnTo>
                  <a:pt x="39" y="30"/>
                </a:lnTo>
                <a:lnTo>
                  <a:pt x="45" y="32"/>
                </a:lnTo>
                <a:lnTo>
                  <a:pt x="53" y="33"/>
                </a:lnTo>
                <a:lnTo>
                  <a:pt x="59" y="34"/>
                </a:lnTo>
                <a:lnTo>
                  <a:pt x="61" y="34"/>
                </a:lnTo>
                <a:lnTo>
                  <a:pt x="61" y="37"/>
                </a:lnTo>
                <a:lnTo>
                  <a:pt x="61" y="41"/>
                </a:lnTo>
                <a:lnTo>
                  <a:pt x="59" y="44"/>
                </a:lnTo>
                <a:lnTo>
                  <a:pt x="45" y="38"/>
                </a:lnTo>
                <a:lnTo>
                  <a:pt x="30" y="32"/>
                </a:lnTo>
                <a:lnTo>
                  <a:pt x="26" y="29"/>
                </a:lnTo>
                <a:lnTo>
                  <a:pt x="23" y="26"/>
                </a:lnTo>
                <a:lnTo>
                  <a:pt x="20" y="22"/>
                </a:lnTo>
                <a:lnTo>
                  <a:pt x="15" y="19"/>
                </a:lnTo>
                <a:lnTo>
                  <a:pt x="12" y="17"/>
                </a:lnTo>
                <a:lnTo>
                  <a:pt x="8" y="16"/>
                </a:lnTo>
                <a:lnTo>
                  <a:pt x="3" y="14"/>
                </a:lnTo>
                <a:lnTo>
                  <a:pt x="0" y="13"/>
                </a:lnTo>
                <a:lnTo>
                  <a:pt x="10" y="10"/>
                </a:lnTo>
                <a:lnTo>
                  <a:pt x="21" y="10"/>
                </a:lnTo>
                <a:lnTo>
                  <a:pt x="31" y="11"/>
                </a:lnTo>
                <a:lnTo>
                  <a:pt x="41" y="13"/>
                </a:lnTo>
                <a:lnTo>
                  <a:pt x="58" y="15"/>
                </a:lnTo>
                <a:lnTo>
                  <a:pt x="75" y="14"/>
                </a:lnTo>
                <a:lnTo>
                  <a:pt x="80" y="14"/>
                </a:lnTo>
                <a:lnTo>
                  <a:pt x="84" y="13"/>
                </a:lnTo>
                <a:lnTo>
                  <a:pt x="87" y="11"/>
                </a:lnTo>
                <a:lnTo>
                  <a:pt x="90" y="10"/>
                </a:lnTo>
                <a:lnTo>
                  <a:pt x="92" y="7"/>
                </a:lnTo>
                <a:lnTo>
                  <a:pt x="93" y="5"/>
                </a:lnTo>
                <a:lnTo>
                  <a:pt x="95" y="3"/>
                </a:lnTo>
                <a:lnTo>
                  <a:pt x="97" y="1"/>
                </a:lnTo>
                <a:lnTo>
                  <a:pt x="99" y="0"/>
                </a:lnTo>
                <a:close/>
              </a:path>
            </a:pathLst>
          </a:custGeom>
          <a:grpFill/>
          <a:ln w="0">
            <a:noFill/>
            <a:prstDash val="solid"/>
            <a:round/>
            <a:headEnd/>
            <a:tailEnd/>
          </a:ln>
        </xdr:spPr>
      </xdr:sp>
      <xdr:sp macro="" textlink="">
        <xdr:nvSpPr>
          <xdr:cNvPr id="277" name="Freeform 37">
            <a:extLst>
              <a:ext uri="{FF2B5EF4-FFF2-40B4-BE49-F238E27FC236}">
                <a16:creationId xmlns:a16="http://schemas.microsoft.com/office/drawing/2014/main" id="{00000000-0008-0000-0000-000015010000}"/>
              </a:ext>
            </a:extLst>
          </xdr:cNvPr>
          <xdr:cNvSpPr>
            <a:spLocks/>
          </xdr:cNvSpPr>
        </xdr:nvSpPr>
        <xdr:spPr bwMode="auto">
          <a:xfrm>
            <a:off x="1239" y="41"/>
            <a:ext cx="11" cy="1"/>
          </a:xfrm>
          <a:custGeom>
            <a:avLst/>
            <a:gdLst>
              <a:gd name="T0" fmla="*/ 0 w 136"/>
              <a:gd name="T1" fmla="*/ 0 h 20"/>
              <a:gd name="T2" fmla="*/ 25 w 136"/>
              <a:gd name="T3" fmla="*/ 1 h 20"/>
              <a:gd name="T4" fmla="*/ 49 w 136"/>
              <a:gd name="T5" fmla="*/ 4 h 20"/>
              <a:gd name="T6" fmla="*/ 72 w 136"/>
              <a:gd name="T7" fmla="*/ 9 h 20"/>
              <a:gd name="T8" fmla="*/ 93 w 136"/>
              <a:gd name="T9" fmla="*/ 14 h 20"/>
              <a:gd name="T10" fmla="*/ 114 w 136"/>
              <a:gd name="T11" fmla="*/ 16 h 20"/>
              <a:gd name="T12" fmla="*/ 135 w 136"/>
              <a:gd name="T13" fmla="*/ 16 h 20"/>
              <a:gd name="T14" fmla="*/ 136 w 136"/>
              <a:gd name="T15" fmla="*/ 20 h 20"/>
              <a:gd name="T16" fmla="*/ 114 w 136"/>
              <a:gd name="T17" fmla="*/ 20 h 20"/>
              <a:gd name="T18" fmla="*/ 92 w 136"/>
              <a:gd name="T19" fmla="*/ 17 h 20"/>
              <a:gd name="T20" fmla="*/ 71 w 136"/>
              <a:gd name="T21" fmla="*/ 14 h 20"/>
              <a:gd name="T22" fmla="*/ 50 w 136"/>
              <a:gd name="T23" fmla="*/ 9 h 20"/>
              <a:gd name="T24" fmla="*/ 30 w 136"/>
              <a:gd name="T25" fmla="*/ 5 h 20"/>
              <a:gd name="T26" fmla="*/ 9 w 136"/>
              <a:gd name="T27" fmla="*/ 5 h 20"/>
              <a:gd name="T28" fmla="*/ 0 w 136"/>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36" h="20">
                <a:moveTo>
                  <a:pt x="0" y="0"/>
                </a:moveTo>
                <a:lnTo>
                  <a:pt x="25" y="1"/>
                </a:lnTo>
                <a:lnTo>
                  <a:pt x="49" y="4"/>
                </a:lnTo>
                <a:lnTo>
                  <a:pt x="72" y="9"/>
                </a:lnTo>
                <a:lnTo>
                  <a:pt x="93" y="14"/>
                </a:lnTo>
                <a:lnTo>
                  <a:pt x="114" y="16"/>
                </a:lnTo>
                <a:lnTo>
                  <a:pt x="135" y="16"/>
                </a:lnTo>
                <a:lnTo>
                  <a:pt x="136" y="20"/>
                </a:lnTo>
                <a:lnTo>
                  <a:pt x="114" y="20"/>
                </a:lnTo>
                <a:lnTo>
                  <a:pt x="92" y="17"/>
                </a:lnTo>
                <a:lnTo>
                  <a:pt x="71" y="14"/>
                </a:lnTo>
                <a:lnTo>
                  <a:pt x="50" y="9"/>
                </a:lnTo>
                <a:lnTo>
                  <a:pt x="30" y="5"/>
                </a:lnTo>
                <a:lnTo>
                  <a:pt x="9" y="5"/>
                </a:lnTo>
                <a:lnTo>
                  <a:pt x="0" y="0"/>
                </a:lnTo>
                <a:close/>
              </a:path>
            </a:pathLst>
          </a:custGeom>
          <a:grpFill/>
          <a:ln w="0">
            <a:noFill/>
            <a:prstDash val="solid"/>
            <a:round/>
            <a:headEnd/>
            <a:tailEnd/>
          </a:ln>
        </xdr:spPr>
      </xdr:sp>
      <xdr:sp macro="" textlink="">
        <xdr:nvSpPr>
          <xdr:cNvPr id="278" name="Freeform 38">
            <a:extLst>
              <a:ext uri="{FF2B5EF4-FFF2-40B4-BE49-F238E27FC236}">
                <a16:creationId xmlns:a16="http://schemas.microsoft.com/office/drawing/2014/main" id="{00000000-0008-0000-0000-000016010000}"/>
              </a:ext>
            </a:extLst>
          </xdr:cNvPr>
          <xdr:cNvSpPr>
            <a:spLocks/>
          </xdr:cNvSpPr>
        </xdr:nvSpPr>
        <xdr:spPr bwMode="auto">
          <a:xfrm>
            <a:off x="1227" y="37"/>
            <a:ext cx="17" cy="3"/>
          </a:xfrm>
          <a:custGeom>
            <a:avLst/>
            <a:gdLst>
              <a:gd name="T0" fmla="*/ 218 w 219"/>
              <a:gd name="T1" fmla="*/ 0 h 43"/>
              <a:gd name="T2" fmla="*/ 219 w 219"/>
              <a:gd name="T3" fmla="*/ 4 h 43"/>
              <a:gd name="T4" fmla="*/ 183 w 219"/>
              <a:gd name="T5" fmla="*/ 7 h 43"/>
              <a:gd name="T6" fmla="*/ 142 w 219"/>
              <a:gd name="T7" fmla="*/ 9 h 43"/>
              <a:gd name="T8" fmla="*/ 100 w 219"/>
              <a:gd name="T9" fmla="*/ 13 h 43"/>
              <a:gd name="T10" fmla="*/ 76 w 219"/>
              <a:gd name="T11" fmla="*/ 18 h 43"/>
              <a:gd name="T12" fmla="*/ 55 w 219"/>
              <a:gd name="T13" fmla="*/ 28 h 43"/>
              <a:gd name="T14" fmla="*/ 38 w 219"/>
              <a:gd name="T15" fmla="*/ 34 h 43"/>
              <a:gd name="T16" fmla="*/ 19 w 219"/>
              <a:gd name="T17" fmla="*/ 41 h 43"/>
              <a:gd name="T18" fmla="*/ 0 w 219"/>
              <a:gd name="T19" fmla="*/ 43 h 43"/>
              <a:gd name="T20" fmla="*/ 0 w 219"/>
              <a:gd name="T21" fmla="*/ 39 h 43"/>
              <a:gd name="T22" fmla="*/ 18 w 219"/>
              <a:gd name="T23" fmla="*/ 37 h 43"/>
              <a:gd name="T24" fmla="*/ 36 w 219"/>
              <a:gd name="T25" fmla="*/ 30 h 43"/>
              <a:gd name="T26" fmla="*/ 53 w 219"/>
              <a:gd name="T27" fmla="*/ 24 h 43"/>
              <a:gd name="T28" fmla="*/ 68 w 219"/>
              <a:gd name="T29" fmla="*/ 17 h 43"/>
              <a:gd name="T30" fmla="*/ 83 w 219"/>
              <a:gd name="T31" fmla="*/ 12 h 43"/>
              <a:gd name="T32" fmla="*/ 100 w 219"/>
              <a:gd name="T33" fmla="*/ 9 h 43"/>
              <a:gd name="T34" fmla="*/ 141 w 219"/>
              <a:gd name="T35" fmla="*/ 3 h 43"/>
              <a:gd name="T36" fmla="*/ 183 w 219"/>
              <a:gd name="T37" fmla="*/ 2 h 43"/>
              <a:gd name="T38" fmla="*/ 218 w 219"/>
              <a:gd name="T3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19" h="43">
                <a:moveTo>
                  <a:pt x="218" y="0"/>
                </a:moveTo>
                <a:lnTo>
                  <a:pt x="219" y="4"/>
                </a:lnTo>
                <a:lnTo>
                  <a:pt x="183" y="7"/>
                </a:lnTo>
                <a:lnTo>
                  <a:pt x="142" y="9"/>
                </a:lnTo>
                <a:lnTo>
                  <a:pt x="100" y="13"/>
                </a:lnTo>
                <a:lnTo>
                  <a:pt x="76" y="18"/>
                </a:lnTo>
                <a:lnTo>
                  <a:pt x="55" y="28"/>
                </a:lnTo>
                <a:lnTo>
                  <a:pt x="38" y="34"/>
                </a:lnTo>
                <a:lnTo>
                  <a:pt x="19" y="41"/>
                </a:lnTo>
                <a:lnTo>
                  <a:pt x="0" y="43"/>
                </a:lnTo>
                <a:lnTo>
                  <a:pt x="0" y="39"/>
                </a:lnTo>
                <a:lnTo>
                  <a:pt x="18" y="37"/>
                </a:lnTo>
                <a:lnTo>
                  <a:pt x="36" y="30"/>
                </a:lnTo>
                <a:lnTo>
                  <a:pt x="53" y="24"/>
                </a:lnTo>
                <a:lnTo>
                  <a:pt x="68" y="17"/>
                </a:lnTo>
                <a:lnTo>
                  <a:pt x="83" y="12"/>
                </a:lnTo>
                <a:lnTo>
                  <a:pt x="100" y="9"/>
                </a:lnTo>
                <a:lnTo>
                  <a:pt x="141" y="3"/>
                </a:lnTo>
                <a:lnTo>
                  <a:pt x="183" y="2"/>
                </a:lnTo>
                <a:lnTo>
                  <a:pt x="218" y="0"/>
                </a:lnTo>
                <a:close/>
              </a:path>
            </a:pathLst>
          </a:custGeom>
          <a:grpFill/>
          <a:ln w="0">
            <a:noFill/>
            <a:prstDash val="solid"/>
            <a:round/>
            <a:headEnd/>
            <a:tailEnd/>
          </a:ln>
        </xdr:spPr>
      </xdr:sp>
      <xdr:sp macro="" textlink="">
        <xdr:nvSpPr>
          <xdr:cNvPr id="279" name="Freeform 39">
            <a:extLst>
              <a:ext uri="{FF2B5EF4-FFF2-40B4-BE49-F238E27FC236}">
                <a16:creationId xmlns:a16="http://schemas.microsoft.com/office/drawing/2014/main" id="{00000000-0008-0000-0000-000017010000}"/>
              </a:ext>
            </a:extLst>
          </xdr:cNvPr>
          <xdr:cNvSpPr>
            <a:spLocks/>
          </xdr:cNvSpPr>
        </xdr:nvSpPr>
        <xdr:spPr bwMode="auto">
          <a:xfrm>
            <a:off x="1229" y="36"/>
            <a:ext cx="4" cy="4"/>
          </a:xfrm>
          <a:custGeom>
            <a:avLst/>
            <a:gdLst>
              <a:gd name="T0" fmla="*/ 54 w 59"/>
              <a:gd name="T1" fmla="*/ 0 h 45"/>
              <a:gd name="T2" fmla="*/ 59 w 59"/>
              <a:gd name="T3" fmla="*/ 1 h 45"/>
              <a:gd name="T4" fmla="*/ 52 w 59"/>
              <a:gd name="T5" fmla="*/ 15 h 45"/>
              <a:gd name="T6" fmla="*/ 44 w 59"/>
              <a:gd name="T7" fmla="*/ 24 h 45"/>
              <a:gd name="T8" fmla="*/ 34 w 59"/>
              <a:gd name="T9" fmla="*/ 31 h 45"/>
              <a:gd name="T10" fmla="*/ 24 w 59"/>
              <a:gd name="T11" fmla="*/ 36 h 45"/>
              <a:gd name="T12" fmla="*/ 17 w 59"/>
              <a:gd name="T13" fmla="*/ 40 h 45"/>
              <a:gd name="T14" fmla="*/ 8 w 59"/>
              <a:gd name="T15" fmla="*/ 44 h 45"/>
              <a:gd name="T16" fmla="*/ 0 w 59"/>
              <a:gd name="T17" fmla="*/ 45 h 45"/>
              <a:gd name="T18" fmla="*/ 1 w 59"/>
              <a:gd name="T19" fmla="*/ 45 h 45"/>
              <a:gd name="T20" fmla="*/ 3 w 59"/>
              <a:gd name="T21" fmla="*/ 44 h 45"/>
              <a:gd name="T22" fmla="*/ 5 w 59"/>
              <a:gd name="T23" fmla="*/ 43 h 45"/>
              <a:gd name="T24" fmla="*/ 7 w 59"/>
              <a:gd name="T25" fmla="*/ 40 h 45"/>
              <a:gd name="T26" fmla="*/ 8 w 59"/>
              <a:gd name="T27" fmla="*/ 39 h 45"/>
              <a:gd name="T28" fmla="*/ 15 w 59"/>
              <a:gd name="T29" fmla="*/ 35 h 45"/>
              <a:gd name="T30" fmla="*/ 22 w 59"/>
              <a:gd name="T31" fmla="*/ 32 h 45"/>
              <a:gd name="T32" fmla="*/ 32 w 59"/>
              <a:gd name="T33" fmla="*/ 26 h 45"/>
              <a:gd name="T34" fmla="*/ 40 w 59"/>
              <a:gd name="T35" fmla="*/ 20 h 45"/>
              <a:gd name="T36" fmla="*/ 48 w 59"/>
              <a:gd name="T37" fmla="*/ 13 h 45"/>
              <a:gd name="T38" fmla="*/ 54 w 5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9" h="45">
                <a:moveTo>
                  <a:pt x="54" y="0"/>
                </a:moveTo>
                <a:lnTo>
                  <a:pt x="59" y="1"/>
                </a:lnTo>
                <a:lnTo>
                  <a:pt x="52" y="15"/>
                </a:lnTo>
                <a:lnTo>
                  <a:pt x="44" y="24"/>
                </a:lnTo>
                <a:lnTo>
                  <a:pt x="34" y="31"/>
                </a:lnTo>
                <a:lnTo>
                  <a:pt x="24" y="36"/>
                </a:lnTo>
                <a:lnTo>
                  <a:pt x="17" y="40"/>
                </a:lnTo>
                <a:lnTo>
                  <a:pt x="8" y="44"/>
                </a:lnTo>
                <a:lnTo>
                  <a:pt x="0" y="45"/>
                </a:lnTo>
                <a:lnTo>
                  <a:pt x="1" y="45"/>
                </a:lnTo>
                <a:lnTo>
                  <a:pt x="3" y="44"/>
                </a:lnTo>
                <a:lnTo>
                  <a:pt x="5" y="43"/>
                </a:lnTo>
                <a:lnTo>
                  <a:pt x="7" y="40"/>
                </a:lnTo>
                <a:lnTo>
                  <a:pt x="8" y="39"/>
                </a:lnTo>
                <a:lnTo>
                  <a:pt x="15" y="35"/>
                </a:lnTo>
                <a:lnTo>
                  <a:pt x="22" y="32"/>
                </a:lnTo>
                <a:lnTo>
                  <a:pt x="32" y="26"/>
                </a:lnTo>
                <a:lnTo>
                  <a:pt x="40" y="20"/>
                </a:lnTo>
                <a:lnTo>
                  <a:pt x="48" y="13"/>
                </a:lnTo>
                <a:lnTo>
                  <a:pt x="54" y="0"/>
                </a:lnTo>
                <a:close/>
              </a:path>
            </a:pathLst>
          </a:custGeom>
          <a:grpFill/>
          <a:ln w="0">
            <a:noFill/>
            <a:prstDash val="solid"/>
            <a:round/>
            <a:headEnd/>
            <a:tailEnd/>
          </a:ln>
        </xdr:spPr>
      </xdr:sp>
      <xdr:sp macro="" textlink="">
        <xdr:nvSpPr>
          <xdr:cNvPr id="280" name="Freeform 40">
            <a:extLst>
              <a:ext uri="{FF2B5EF4-FFF2-40B4-BE49-F238E27FC236}">
                <a16:creationId xmlns:a16="http://schemas.microsoft.com/office/drawing/2014/main" id="{00000000-0008-0000-0000-000018010000}"/>
              </a:ext>
            </a:extLst>
          </xdr:cNvPr>
          <xdr:cNvSpPr>
            <a:spLocks noEditPoints="1"/>
          </xdr:cNvSpPr>
        </xdr:nvSpPr>
        <xdr:spPr bwMode="auto">
          <a:xfrm>
            <a:off x="1137" y="9"/>
            <a:ext cx="53" cy="31"/>
          </a:xfrm>
          <a:custGeom>
            <a:avLst/>
            <a:gdLst>
              <a:gd name="T0" fmla="*/ 651 w 680"/>
              <a:gd name="T1" fmla="*/ 55 h 395"/>
              <a:gd name="T2" fmla="*/ 594 w 680"/>
              <a:gd name="T3" fmla="*/ 125 h 395"/>
              <a:gd name="T4" fmla="*/ 529 w 680"/>
              <a:gd name="T5" fmla="*/ 185 h 395"/>
              <a:gd name="T6" fmla="*/ 457 w 680"/>
              <a:gd name="T7" fmla="*/ 234 h 395"/>
              <a:gd name="T8" fmla="*/ 386 w 680"/>
              <a:gd name="T9" fmla="*/ 271 h 395"/>
              <a:gd name="T10" fmla="*/ 321 w 680"/>
              <a:gd name="T11" fmla="*/ 300 h 395"/>
              <a:gd name="T12" fmla="*/ 237 w 680"/>
              <a:gd name="T13" fmla="*/ 330 h 395"/>
              <a:gd name="T14" fmla="*/ 124 w 680"/>
              <a:gd name="T15" fmla="*/ 361 h 395"/>
              <a:gd name="T16" fmla="*/ 88 w 680"/>
              <a:gd name="T17" fmla="*/ 370 h 395"/>
              <a:gd name="T18" fmla="*/ 94 w 680"/>
              <a:gd name="T19" fmla="*/ 373 h 395"/>
              <a:gd name="T20" fmla="*/ 128 w 680"/>
              <a:gd name="T21" fmla="*/ 375 h 395"/>
              <a:gd name="T22" fmla="*/ 162 w 680"/>
              <a:gd name="T23" fmla="*/ 369 h 395"/>
              <a:gd name="T24" fmla="*/ 194 w 680"/>
              <a:gd name="T25" fmla="*/ 356 h 395"/>
              <a:gd name="T26" fmla="*/ 229 w 680"/>
              <a:gd name="T27" fmla="*/ 346 h 395"/>
              <a:gd name="T28" fmla="*/ 208 w 680"/>
              <a:gd name="T29" fmla="*/ 357 h 395"/>
              <a:gd name="T30" fmla="*/ 167 w 680"/>
              <a:gd name="T31" fmla="*/ 373 h 395"/>
              <a:gd name="T32" fmla="*/ 157 w 680"/>
              <a:gd name="T33" fmla="*/ 377 h 395"/>
              <a:gd name="T34" fmla="*/ 148 w 680"/>
              <a:gd name="T35" fmla="*/ 380 h 395"/>
              <a:gd name="T36" fmla="*/ 170 w 680"/>
              <a:gd name="T37" fmla="*/ 385 h 395"/>
              <a:gd name="T38" fmla="*/ 188 w 680"/>
              <a:gd name="T39" fmla="*/ 385 h 395"/>
              <a:gd name="T40" fmla="*/ 205 w 680"/>
              <a:gd name="T41" fmla="*/ 378 h 395"/>
              <a:gd name="T42" fmla="*/ 311 w 680"/>
              <a:gd name="T43" fmla="*/ 347 h 395"/>
              <a:gd name="T44" fmla="*/ 372 w 680"/>
              <a:gd name="T45" fmla="*/ 327 h 395"/>
              <a:gd name="T46" fmla="*/ 453 w 680"/>
              <a:gd name="T47" fmla="*/ 291 h 395"/>
              <a:gd name="T48" fmla="*/ 529 w 680"/>
              <a:gd name="T49" fmla="*/ 239 h 395"/>
              <a:gd name="T50" fmla="*/ 595 w 680"/>
              <a:gd name="T51" fmla="*/ 174 h 395"/>
              <a:gd name="T52" fmla="*/ 646 w 680"/>
              <a:gd name="T53" fmla="*/ 99 h 395"/>
              <a:gd name="T54" fmla="*/ 672 w 680"/>
              <a:gd name="T55" fmla="*/ 15 h 395"/>
              <a:gd name="T56" fmla="*/ 680 w 680"/>
              <a:gd name="T57" fmla="*/ 1 h 395"/>
              <a:gd name="T58" fmla="*/ 658 w 680"/>
              <a:gd name="T59" fmla="*/ 81 h 395"/>
              <a:gd name="T60" fmla="*/ 615 w 680"/>
              <a:gd name="T61" fmla="*/ 155 h 395"/>
              <a:gd name="T62" fmla="*/ 557 w 680"/>
              <a:gd name="T63" fmla="*/ 221 h 395"/>
              <a:gd name="T64" fmla="*/ 487 w 680"/>
              <a:gd name="T65" fmla="*/ 274 h 395"/>
              <a:gd name="T66" fmla="*/ 412 w 680"/>
              <a:gd name="T67" fmla="*/ 316 h 395"/>
              <a:gd name="T68" fmla="*/ 363 w 680"/>
              <a:gd name="T69" fmla="*/ 335 h 395"/>
              <a:gd name="T70" fmla="*/ 295 w 680"/>
              <a:gd name="T71" fmla="*/ 359 h 395"/>
              <a:gd name="T72" fmla="*/ 224 w 680"/>
              <a:gd name="T73" fmla="*/ 381 h 395"/>
              <a:gd name="T74" fmla="*/ 154 w 680"/>
              <a:gd name="T75" fmla="*/ 390 h 395"/>
              <a:gd name="T76" fmla="*/ 103 w 680"/>
              <a:gd name="T77" fmla="*/ 386 h 395"/>
              <a:gd name="T78" fmla="*/ 72 w 680"/>
              <a:gd name="T79" fmla="*/ 384 h 395"/>
              <a:gd name="T80" fmla="*/ 29 w 680"/>
              <a:gd name="T81" fmla="*/ 391 h 395"/>
              <a:gd name="T82" fmla="*/ 20 w 680"/>
              <a:gd name="T83" fmla="*/ 392 h 395"/>
              <a:gd name="T84" fmla="*/ 7 w 680"/>
              <a:gd name="T85" fmla="*/ 395 h 395"/>
              <a:gd name="T86" fmla="*/ 0 w 680"/>
              <a:gd name="T87" fmla="*/ 391 h 395"/>
              <a:gd name="T88" fmla="*/ 6 w 680"/>
              <a:gd name="T89" fmla="*/ 384 h 395"/>
              <a:gd name="T90" fmla="*/ 20 w 680"/>
              <a:gd name="T91" fmla="*/ 383 h 395"/>
              <a:gd name="T92" fmla="*/ 48 w 680"/>
              <a:gd name="T93" fmla="*/ 377 h 395"/>
              <a:gd name="T94" fmla="*/ 95 w 680"/>
              <a:gd name="T95" fmla="*/ 363 h 395"/>
              <a:gd name="T96" fmla="*/ 122 w 680"/>
              <a:gd name="T97" fmla="*/ 357 h 395"/>
              <a:gd name="T98" fmla="*/ 236 w 680"/>
              <a:gd name="T99" fmla="*/ 326 h 395"/>
              <a:gd name="T100" fmla="*/ 320 w 680"/>
              <a:gd name="T101" fmla="*/ 296 h 395"/>
              <a:gd name="T102" fmla="*/ 386 w 680"/>
              <a:gd name="T103" fmla="*/ 266 h 395"/>
              <a:gd name="T104" fmla="*/ 459 w 680"/>
              <a:gd name="T105" fmla="*/ 227 h 395"/>
              <a:gd name="T106" fmla="*/ 532 w 680"/>
              <a:gd name="T107" fmla="*/ 177 h 395"/>
              <a:gd name="T108" fmla="*/ 598 w 680"/>
              <a:gd name="T109" fmla="*/ 116 h 395"/>
              <a:gd name="T110" fmla="*/ 654 w 680"/>
              <a:gd name="T111" fmla="*/ 42 h 3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80" h="395">
                <a:moveTo>
                  <a:pt x="672" y="15"/>
                </a:moveTo>
                <a:lnTo>
                  <a:pt x="651" y="55"/>
                </a:lnTo>
                <a:lnTo>
                  <a:pt x="624" y="92"/>
                </a:lnTo>
                <a:lnTo>
                  <a:pt x="594" y="125"/>
                </a:lnTo>
                <a:lnTo>
                  <a:pt x="562" y="157"/>
                </a:lnTo>
                <a:lnTo>
                  <a:pt x="529" y="185"/>
                </a:lnTo>
                <a:lnTo>
                  <a:pt x="493" y="210"/>
                </a:lnTo>
                <a:lnTo>
                  <a:pt x="457" y="234"/>
                </a:lnTo>
                <a:lnTo>
                  <a:pt x="421" y="254"/>
                </a:lnTo>
                <a:lnTo>
                  <a:pt x="386" y="271"/>
                </a:lnTo>
                <a:lnTo>
                  <a:pt x="352" y="287"/>
                </a:lnTo>
                <a:lnTo>
                  <a:pt x="321" y="300"/>
                </a:lnTo>
                <a:lnTo>
                  <a:pt x="292" y="311"/>
                </a:lnTo>
                <a:lnTo>
                  <a:pt x="237" y="330"/>
                </a:lnTo>
                <a:lnTo>
                  <a:pt x="181" y="347"/>
                </a:lnTo>
                <a:lnTo>
                  <a:pt x="124" y="361"/>
                </a:lnTo>
                <a:lnTo>
                  <a:pt x="101" y="367"/>
                </a:lnTo>
                <a:lnTo>
                  <a:pt x="88" y="370"/>
                </a:lnTo>
                <a:lnTo>
                  <a:pt x="75" y="372"/>
                </a:lnTo>
                <a:lnTo>
                  <a:pt x="94" y="373"/>
                </a:lnTo>
                <a:lnTo>
                  <a:pt x="111" y="374"/>
                </a:lnTo>
                <a:lnTo>
                  <a:pt x="128" y="375"/>
                </a:lnTo>
                <a:lnTo>
                  <a:pt x="146" y="373"/>
                </a:lnTo>
                <a:lnTo>
                  <a:pt x="162" y="369"/>
                </a:lnTo>
                <a:lnTo>
                  <a:pt x="178" y="362"/>
                </a:lnTo>
                <a:lnTo>
                  <a:pt x="194" y="356"/>
                </a:lnTo>
                <a:lnTo>
                  <a:pt x="211" y="351"/>
                </a:lnTo>
                <a:lnTo>
                  <a:pt x="229" y="346"/>
                </a:lnTo>
                <a:lnTo>
                  <a:pt x="245" y="340"/>
                </a:lnTo>
                <a:lnTo>
                  <a:pt x="208" y="357"/>
                </a:lnTo>
                <a:lnTo>
                  <a:pt x="171" y="372"/>
                </a:lnTo>
                <a:lnTo>
                  <a:pt x="167" y="373"/>
                </a:lnTo>
                <a:lnTo>
                  <a:pt x="163" y="375"/>
                </a:lnTo>
                <a:lnTo>
                  <a:pt x="157" y="377"/>
                </a:lnTo>
                <a:lnTo>
                  <a:pt x="151" y="380"/>
                </a:lnTo>
                <a:lnTo>
                  <a:pt x="148" y="380"/>
                </a:lnTo>
                <a:lnTo>
                  <a:pt x="159" y="383"/>
                </a:lnTo>
                <a:lnTo>
                  <a:pt x="170" y="385"/>
                </a:lnTo>
                <a:lnTo>
                  <a:pt x="179" y="386"/>
                </a:lnTo>
                <a:lnTo>
                  <a:pt x="188" y="385"/>
                </a:lnTo>
                <a:lnTo>
                  <a:pt x="196" y="382"/>
                </a:lnTo>
                <a:lnTo>
                  <a:pt x="205" y="378"/>
                </a:lnTo>
                <a:lnTo>
                  <a:pt x="261" y="363"/>
                </a:lnTo>
                <a:lnTo>
                  <a:pt x="311" y="347"/>
                </a:lnTo>
                <a:lnTo>
                  <a:pt x="361" y="330"/>
                </a:lnTo>
                <a:lnTo>
                  <a:pt x="372" y="327"/>
                </a:lnTo>
                <a:lnTo>
                  <a:pt x="413" y="311"/>
                </a:lnTo>
                <a:lnTo>
                  <a:pt x="453" y="291"/>
                </a:lnTo>
                <a:lnTo>
                  <a:pt x="491" y="266"/>
                </a:lnTo>
                <a:lnTo>
                  <a:pt x="529" y="239"/>
                </a:lnTo>
                <a:lnTo>
                  <a:pt x="564" y="208"/>
                </a:lnTo>
                <a:lnTo>
                  <a:pt x="595" y="174"/>
                </a:lnTo>
                <a:lnTo>
                  <a:pt x="623" y="137"/>
                </a:lnTo>
                <a:lnTo>
                  <a:pt x="646" y="99"/>
                </a:lnTo>
                <a:lnTo>
                  <a:pt x="663" y="58"/>
                </a:lnTo>
                <a:lnTo>
                  <a:pt x="672" y="15"/>
                </a:lnTo>
                <a:close/>
                <a:moveTo>
                  <a:pt x="676" y="0"/>
                </a:moveTo>
                <a:lnTo>
                  <a:pt x="680" y="1"/>
                </a:lnTo>
                <a:lnTo>
                  <a:pt x="672" y="42"/>
                </a:lnTo>
                <a:lnTo>
                  <a:pt x="658" y="81"/>
                </a:lnTo>
                <a:lnTo>
                  <a:pt x="639" y="119"/>
                </a:lnTo>
                <a:lnTo>
                  <a:pt x="615" y="155"/>
                </a:lnTo>
                <a:lnTo>
                  <a:pt x="588" y="189"/>
                </a:lnTo>
                <a:lnTo>
                  <a:pt x="557" y="221"/>
                </a:lnTo>
                <a:lnTo>
                  <a:pt x="523" y="249"/>
                </a:lnTo>
                <a:lnTo>
                  <a:pt x="487" y="274"/>
                </a:lnTo>
                <a:lnTo>
                  <a:pt x="449" y="296"/>
                </a:lnTo>
                <a:lnTo>
                  <a:pt x="412" y="316"/>
                </a:lnTo>
                <a:lnTo>
                  <a:pt x="373" y="331"/>
                </a:lnTo>
                <a:lnTo>
                  <a:pt x="363" y="335"/>
                </a:lnTo>
                <a:lnTo>
                  <a:pt x="329" y="346"/>
                </a:lnTo>
                <a:lnTo>
                  <a:pt x="295" y="359"/>
                </a:lnTo>
                <a:lnTo>
                  <a:pt x="261" y="371"/>
                </a:lnTo>
                <a:lnTo>
                  <a:pt x="224" y="381"/>
                </a:lnTo>
                <a:lnTo>
                  <a:pt x="189" y="388"/>
                </a:lnTo>
                <a:lnTo>
                  <a:pt x="154" y="390"/>
                </a:lnTo>
                <a:lnTo>
                  <a:pt x="118" y="388"/>
                </a:lnTo>
                <a:lnTo>
                  <a:pt x="103" y="386"/>
                </a:lnTo>
                <a:lnTo>
                  <a:pt x="87" y="384"/>
                </a:lnTo>
                <a:lnTo>
                  <a:pt x="72" y="384"/>
                </a:lnTo>
                <a:lnTo>
                  <a:pt x="51" y="387"/>
                </a:lnTo>
                <a:lnTo>
                  <a:pt x="29" y="391"/>
                </a:lnTo>
                <a:lnTo>
                  <a:pt x="25" y="391"/>
                </a:lnTo>
                <a:lnTo>
                  <a:pt x="20" y="392"/>
                </a:lnTo>
                <a:lnTo>
                  <a:pt x="13" y="393"/>
                </a:lnTo>
                <a:lnTo>
                  <a:pt x="7" y="395"/>
                </a:lnTo>
                <a:lnTo>
                  <a:pt x="2" y="393"/>
                </a:lnTo>
                <a:lnTo>
                  <a:pt x="0" y="391"/>
                </a:lnTo>
                <a:lnTo>
                  <a:pt x="1" y="387"/>
                </a:lnTo>
                <a:lnTo>
                  <a:pt x="6" y="384"/>
                </a:lnTo>
                <a:lnTo>
                  <a:pt x="13" y="383"/>
                </a:lnTo>
                <a:lnTo>
                  <a:pt x="20" y="383"/>
                </a:lnTo>
                <a:lnTo>
                  <a:pt x="26" y="383"/>
                </a:lnTo>
                <a:lnTo>
                  <a:pt x="48" y="377"/>
                </a:lnTo>
                <a:lnTo>
                  <a:pt x="71" y="370"/>
                </a:lnTo>
                <a:lnTo>
                  <a:pt x="95" y="363"/>
                </a:lnTo>
                <a:lnTo>
                  <a:pt x="100" y="362"/>
                </a:lnTo>
                <a:lnTo>
                  <a:pt x="122" y="357"/>
                </a:lnTo>
                <a:lnTo>
                  <a:pt x="180" y="343"/>
                </a:lnTo>
                <a:lnTo>
                  <a:pt x="236" y="326"/>
                </a:lnTo>
                <a:lnTo>
                  <a:pt x="290" y="307"/>
                </a:lnTo>
                <a:lnTo>
                  <a:pt x="320" y="296"/>
                </a:lnTo>
                <a:lnTo>
                  <a:pt x="352" y="282"/>
                </a:lnTo>
                <a:lnTo>
                  <a:pt x="386" y="266"/>
                </a:lnTo>
                <a:lnTo>
                  <a:pt x="423" y="248"/>
                </a:lnTo>
                <a:lnTo>
                  <a:pt x="459" y="227"/>
                </a:lnTo>
                <a:lnTo>
                  <a:pt x="495" y="204"/>
                </a:lnTo>
                <a:lnTo>
                  <a:pt x="532" y="177"/>
                </a:lnTo>
                <a:lnTo>
                  <a:pt x="566" y="148"/>
                </a:lnTo>
                <a:lnTo>
                  <a:pt x="598" y="116"/>
                </a:lnTo>
                <a:lnTo>
                  <a:pt x="628" y="80"/>
                </a:lnTo>
                <a:lnTo>
                  <a:pt x="654" y="42"/>
                </a:lnTo>
                <a:lnTo>
                  <a:pt x="676" y="0"/>
                </a:lnTo>
                <a:close/>
              </a:path>
            </a:pathLst>
          </a:custGeom>
          <a:grpFill/>
          <a:ln w="0">
            <a:noFill/>
            <a:prstDash val="solid"/>
            <a:round/>
            <a:headEnd/>
            <a:tailEnd/>
          </a:ln>
        </xdr:spPr>
      </xdr:sp>
      <xdr:sp macro="" textlink="">
        <xdr:nvSpPr>
          <xdr:cNvPr id="281" name="Freeform 41">
            <a:extLst>
              <a:ext uri="{FF2B5EF4-FFF2-40B4-BE49-F238E27FC236}">
                <a16:creationId xmlns:a16="http://schemas.microsoft.com/office/drawing/2014/main" id="{00000000-0008-0000-0000-000019010000}"/>
              </a:ext>
            </a:extLst>
          </xdr:cNvPr>
          <xdr:cNvSpPr>
            <a:spLocks/>
          </xdr:cNvSpPr>
        </xdr:nvSpPr>
        <xdr:spPr bwMode="auto">
          <a:xfrm>
            <a:off x="1043" y="37"/>
            <a:ext cx="178" cy="13"/>
          </a:xfrm>
          <a:custGeom>
            <a:avLst/>
            <a:gdLst>
              <a:gd name="T0" fmla="*/ 1122 w 2318"/>
              <a:gd name="T1" fmla="*/ 4 h 160"/>
              <a:gd name="T2" fmla="*/ 1203 w 2318"/>
              <a:gd name="T3" fmla="*/ 18 h 160"/>
              <a:gd name="T4" fmla="*/ 1257 w 2318"/>
              <a:gd name="T5" fmla="*/ 15 h 160"/>
              <a:gd name="T6" fmla="*/ 1347 w 2318"/>
              <a:gd name="T7" fmla="*/ 15 h 160"/>
              <a:gd name="T8" fmla="*/ 1488 w 2318"/>
              <a:gd name="T9" fmla="*/ 38 h 160"/>
              <a:gd name="T10" fmla="*/ 1616 w 2318"/>
              <a:gd name="T11" fmla="*/ 47 h 160"/>
              <a:gd name="T12" fmla="*/ 1750 w 2318"/>
              <a:gd name="T13" fmla="*/ 55 h 160"/>
              <a:gd name="T14" fmla="*/ 1880 w 2318"/>
              <a:gd name="T15" fmla="*/ 57 h 160"/>
              <a:gd name="T16" fmla="*/ 2003 w 2318"/>
              <a:gd name="T17" fmla="*/ 63 h 160"/>
              <a:gd name="T18" fmla="*/ 2117 w 2318"/>
              <a:gd name="T19" fmla="*/ 68 h 160"/>
              <a:gd name="T20" fmla="*/ 2179 w 2318"/>
              <a:gd name="T21" fmla="*/ 71 h 160"/>
              <a:gd name="T22" fmla="*/ 2244 w 2318"/>
              <a:gd name="T23" fmla="*/ 69 h 160"/>
              <a:gd name="T24" fmla="*/ 2285 w 2318"/>
              <a:gd name="T25" fmla="*/ 55 h 160"/>
              <a:gd name="T26" fmla="*/ 2304 w 2318"/>
              <a:gd name="T27" fmla="*/ 55 h 160"/>
              <a:gd name="T28" fmla="*/ 2318 w 2318"/>
              <a:gd name="T29" fmla="*/ 62 h 160"/>
              <a:gd name="T30" fmla="*/ 2309 w 2318"/>
              <a:gd name="T31" fmla="*/ 66 h 160"/>
              <a:gd name="T32" fmla="*/ 2282 w 2318"/>
              <a:gd name="T33" fmla="*/ 67 h 160"/>
              <a:gd name="T34" fmla="*/ 2254 w 2318"/>
              <a:gd name="T35" fmla="*/ 78 h 160"/>
              <a:gd name="T36" fmla="*/ 2173 w 2318"/>
              <a:gd name="T37" fmla="*/ 83 h 160"/>
              <a:gd name="T38" fmla="*/ 2100 w 2318"/>
              <a:gd name="T39" fmla="*/ 81 h 160"/>
              <a:gd name="T40" fmla="*/ 1961 w 2318"/>
              <a:gd name="T41" fmla="*/ 71 h 160"/>
              <a:gd name="T42" fmla="*/ 1837 w 2318"/>
              <a:gd name="T43" fmla="*/ 74 h 160"/>
              <a:gd name="T44" fmla="*/ 1702 w 2318"/>
              <a:gd name="T45" fmla="*/ 63 h 160"/>
              <a:gd name="T46" fmla="*/ 1573 w 2318"/>
              <a:gd name="T47" fmla="*/ 61 h 160"/>
              <a:gd name="T48" fmla="*/ 1442 w 2318"/>
              <a:gd name="T49" fmla="*/ 42 h 160"/>
              <a:gd name="T50" fmla="*/ 1298 w 2318"/>
              <a:gd name="T51" fmla="*/ 23 h 160"/>
              <a:gd name="T52" fmla="*/ 1244 w 2318"/>
              <a:gd name="T53" fmla="*/ 30 h 160"/>
              <a:gd name="T54" fmla="*/ 1175 w 2318"/>
              <a:gd name="T55" fmla="*/ 27 h 160"/>
              <a:gd name="T56" fmla="*/ 1093 w 2318"/>
              <a:gd name="T57" fmla="*/ 13 h 160"/>
              <a:gd name="T58" fmla="*/ 917 w 2318"/>
              <a:gd name="T59" fmla="*/ 25 h 160"/>
              <a:gd name="T60" fmla="*/ 745 w 2318"/>
              <a:gd name="T61" fmla="*/ 36 h 160"/>
              <a:gd name="T62" fmla="*/ 588 w 2318"/>
              <a:gd name="T63" fmla="*/ 38 h 160"/>
              <a:gd name="T64" fmla="*/ 408 w 2318"/>
              <a:gd name="T65" fmla="*/ 51 h 160"/>
              <a:gd name="T66" fmla="*/ 256 w 2318"/>
              <a:gd name="T67" fmla="*/ 79 h 160"/>
              <a:gd name="T68" fmla="*/ 175 w 2318"/>
              <a:gd name="T69" fmla="*/ 100 h 160"/>
              <a:gd name="T70" fmla="*/ 91 w 2318"/>
              <a:gd name="T71" fmla="*/ 125 h 160"/>
              <a:gd name="T72" fmla="*/ 30 w 2318"/>
              <a:gd name="T73" fmla="*/ 148 h 160"/>
              <a:gd name="T74" fmla="*/ 13 w 2318"/>
              <a:gd name="T75" fmla="*/ 157 h 160"/>
              <a:gd name="T76" fmla="*/ 0 w 2318"/>
              <a:gd name="T77" fmla="*/ 158 h 160"/>
              <a:gd name="T78" fmla="*/ 7 w 2318"/>
              <a:gd name="T79" fmla="*/ 145 h 160"/>
              <a:gd name="T80" fmla="*/ 56 w 2318"/>
              <a:gd name="T81" fmla="*/ 123 h 160"/>
              <a:gd name="T82" fmla="*/ 130 w 2318"/>
              <a:gd name="T83" fmla="*/ 99 h 160"/>
              <a:gd name="T84" fmla="*/ 207 w 2318"/>
              <a:gd name="T85" fmla="*/ 78 h 160"/>
              <a:gd name="T86" fmla="*/ 263 w 2318"/>
              <a:gd name="T87" fmla="*/ 64 h 160"/>
              <a:gd name="T88" fmla="*/ 341 w 2318"/>
              <a:gd name="T89" fmla="*/ 48 h 160"/>
              <a:gd name="T90" fmla="*/ 532 w 2318"/>
              <a:gd name="T91" fmla="*/ 27 h 160"/>
              <a:gd name="T92" fmla="*/ 687 w 2318"/>
              <a:gd name="T93" fmla="*/ 24 h 160"/>
              <a:gd name="T94" fmla="*/ 862 w 2318"/>
              <a:gd name="T95" fmla="*/ 17 h 160"/>
              <a:gd name="T96" fmla="*/ 1064 w 2318"/>
              <a:gd name="T97" fmla="*/ 0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8" h="160">
                <a:moveTo>
                  <a:pt x="1064" y="0"/>
                </a:moveTo>
                <a:lnTo>
                  <a:pt x="1093" y="1"/>
                </a:lnTo>
                <a:lnTo>
                  <a:pt x="1122" y="4"/>
                </a:lnTo>
                <a:lnTo>
                  <a:pt x="1150" y="9"/>
                </a:lnTo>
                <a:lnTo>
                  <a:pt x="1177" y="15"/>
                </a:lnTo>
                <a:lnTo>
                  <a:pt x="1203" y="18"/>
                </a:lnTo>
                <a:lnTo>
                  <a:pt x="1229" y="18"/>
                </a:lnTo>
                <a:lnTo>
                  <a:pt x="1243" y="17"/>
                </a:lnTo>
                <a:lnTo>
                  <a:pt x="1257" y="15"/>
                </a:lnTo>
                <a:lnTo>
                  <a:pt x="1276" y="11"/>
                </a:lnTo>
                <a:lnTo>
                  <a:pt x="1298" y="10"/>
                </a:lnTo>
                <a:lnTo>
                  <a:pt x="1347" y="15"/>
                </a:lnTo>
                <a:lnTo>
                  <a:pt x="1395" y="21"/>
                </a:lnTo>
                <a:lnTo>
                  <a:pt x="1444" y="30"/>
                </a:lnTo>
                <a:lnTo>
                  <a:pt x="1488" y="38"/>
                </a:lnTo>
                <a:lnTo>
                  <a:pt x="1532" y="45"/>
                </a:lnTo>
                <a:lnTo>
                  <a:pt x="1574" y="47"/>
                </a:lnTo>
                <a:lnTo>
                  <a:pt x="1616" y="47"/>
                </a:lnTo>
                <a:lnTo>
                  <a:pt x="1660" y="47"/>
                </a:lnTo>
                <a:lnTo>
                  <a:pt x="1704" y="50"/>
                </a:lnTo>
                <a:lnTo>
                  <a:pt x="1750" y="55"/>
                </a:lnTo>
                <a:lnTo>
                  <a:pt x="1794" y="59"/>
                </a:lnTo>
                <a:lnTo>
                  <a:pt x="1837" y="61"/>
                </a:lnTo>
                <a:lnTo>
                  <a:pt x="1880" y="57"/>
                </a:lnTo>
                <a:lnTo>
                  <a:pt x="1921" y="56"/>
                </a:lnTo>
                <a:lnTo>
                  <a:pt x="1962" y="59"/>
                </a:lnTo>
                <a:lnTo>
                  <a:pt x="2003" y="63"/>
                </a:lnTo>
                <a:lnTo>
                  <a:pt x="2050" y="67"/>
                </a:lnTo>
                <a:lnTo>
                  <a:pt x="2099" y="68"/>
                </a:lnTo>
                <a:lnTo>
                  <a:pt x="2117" y="68"/>
                </a:lnTo>
                <a:lnTo>
                  <a:pt x="2138" y="69"/>
                </a:lnTo>
                <a:lnTo>
                  <a:pt x="2158" y="70"/>
                </a:lnTo>
                <a:lnTo>
                  <a:pt x="2179" y="71"/>
                </a:lnTo>
                <a:lnTo>
                  <a:pt x="2201" y="72"/>
                </a:lnTo>
                <a:lnTo>
                  <a:pt x="2223" y="71"/>
                </a:lnTo>
                <a:lnTo>
                  <a:pt x="2244" y="69"/>
                </a:lnTo>
                <a:lnTo>
                  <a:pt x="2264" y="63"/>
                </a:lnTo>
                <a:lnTo>
                  <a:pt x="2282" y="54"/>
                </a:lnTo>
                <a:lnTo>
                  <a:pt x="2285" y="55"/>
                </a:lnTo>
                <a:lnTo>
                  <a:pt x="2290" y="55"/>
                </a:lnTo>
                <a:lnTo>
                  <a:pt x="2297" y="55"/>
                </a:lnTo>
                <a:lnTo>
                  <a:pt x="2304" y="55"/>
                </a:lnTo>
                <a:lnTo>
                  <a:pt x="2311" y="56"/>
                </a:lnTo>
                <a:lnTo>
                  <a:pt x="2315" y="59"/>
                </a:lnTo>
                <a:lnTo>
                  <a:pt x="2318" y="62"/>
                </a:lnTo>
                <a:lnTo>
                  <a:pt x="2317" y="67"/>
                </a:lnTo>
                <a:lnTo>
                  <a:pt x="2315" y="66"/>
                </a:lnTo>
                <a:lnTo>
                  <a:pt x="2309" y="66"/>
                </a:lnTo>
                <a:lnTo>
                  <a:pt x="2299" y="66"/>
                </a:lnTo>
                <a:lnTo>
                  <a:pt x="2290" y="66"/>
                </a:lnTo>
                <a:lnTo>
                  <a:pt x="2282" y="67"/>
                </a:lnTo>
                <a:lnTo>
                  <a:pt x="2279" y="68"/>
                </a:lnTo>
                <a:lnTo>
                  <a:pt x="2266" y="74"/>
                </a:lnTo>
                <a:lnTo>
                  <a:pt x="2254" y="78"/>
                </a:lnTo>
                <a:lnTo>
                  <a:pt x="2241" y="81"/>
                </a:lnTo>
                <a:lnTo>
                  <a:pt x="2207" y="83"/>
                </a:lnTo>
                <a:lnTo>
                  <a:pt x="2173" y="83"/>
                </a:lnTo>
                <a:lnTo>
                  <a:pt x="2138" y="82"/>
                </a:lnTo>
                <a:lnTo>
                  <a:pt x="2117" y="81"/>
                </a:lnTo>
                <a:lnTo>
                  <a:pt x="2100" y="81"/>
                </a:lnTo>
                <a:lnTo>
                  <a:pt x="2050" y="80"/>
                </a:lnTo>
                <a:lnTo>
                  <a:pt x="2002" y="76"/>
                </a:lnTo>
                <a:lnTo>
                  <a:pt x="1961" y="71"/>
                </a:lnTo>
                <a:lnTo>
                  <a:pt x="1922" y="69"/>
                </a:lnTo>
                <a:lnTo>
                  <a:pt x="1881" y="70"/>
                </a:lnTo>
                <a:lnTo>
                  <a:pt x="1837" y="74"/>
                </a:lnTo>
                <a:lnTo>
                  <a:pt x="1794" y="72"/>
                </a:lnTo>
                <a:lnTo>
                  <a:pt x="1749" y="68"/>
                </a:lnTo>
                <a:lnTo>
                  <a:pt x="1702" y="63"/>
                </a:lnTo>
                <a:lnTo>
                  <a:pt x="1659" y="60"/>
                </a:lnTo>
                <a:lnTo>
                  <a:pt x="1616" y="60"/>
                </a:lnTo>
                <a:lnTo>
                  <a:pt x="1573" y="61"/>
                </a:lnTo>
                <a:lnTo>
                  <a:pt x="1529" y="57"/>
                </a:lnTo>
                <a:lnTo>
                  <a:pt x="1485" y="51"/>
                </a:lnTo>
                <a:lnTo>
                  <a:pt x="1442" y="42"/>
                </a:lnTo>
                <a:lnTo>
                  <a:pt x="1393" y="34"/>
                </a:lnTo>
                <a:lnTo>
                  <a:pt x="1345" y="27"/>
                </a:lnTo>
                <a:lnTo>
                  <a:pt x="1298" y="23"/>
                </a:lnTo>
                <a:lnTo>
                  <a:pt x="1279" y="24"/>
                </a:lnTo>
                <a:lnTo>
                  <a:pt x="1259" y="27"/>
                </a:lnTo>
                <a:lnTo>
                  <a:pt x="1244" y="30"/>
                </a:lnTo>
                <a:lnTo>
                  <a:pt x="1229" y="31"/>
                </a:lnTo>
                <a:lnTo>
                  <a:pt x="1201" y="31"/>
                </a:lnTo>
                <a:lnTo>
                  <a:pt x="1175" y="27"/>
                </a:lnTo>
                <a:lnTo>
                  <a:pt x="1147" y="22"/>
                </a:lnTo>
                <a:lnTo>
                  <a:pt x="1120" y="17"/>
                </a:lnTo>
                <a:lnTo>
                  <a:pt x="1093" y="13"/>
                </a:lnTo>
                <a:lnTo>
                  <a:pt x="1065" y="12"/>
                </a:lnTo>
                <a:lnTo>
                  <a:pt x="991" y="18"/>
                </a:lnTo>
                <a:lnTo>
                  <a:pt x="917" y="25"/>
                </a:lnTo>
                <a:lnTo>
                  <a:pt x="863" y="30"/>
                </a:lnTo>
                <a:lnTo>
                  <a:pt x="803" y="34"/>
                </a:lnTo>
                <a:lnTo>
                  <a:pt x="745" y="36"/>
                </a:lnTo>
                <a:lnTo>
                  <a:pt x="687" y="37"/>
                </a:lnTo>
                <a:lnTo>
                  <a:pt x="639" y="37"/>
                </a:lnTo>
                <a:lnTo>
                  <a:pt x="588" y="38"/>
                </a:lnTo>
                <a:lnTo>
                  <a:pt x="533" y="40"/>
                </a:lnTo>
                <a:lnTo>
                  <a:pt x="472" y="45"/>
                </a:lnTo>
                <a:lnTo>
                  <a:pt x="408" y="51"/>
                </a:lnTo>
                <a:lnTo>
                  <a:pt x="344" y="61"/>
                </a:lnTo>
                <a:lnTo>
                  <a:pt x="280" y="74"/>
                </a:lnTo>
                <a:lnTo>
                  <a:pt x="256" y="79"/>
                </a:lnTo>
                <a:lnTo>
                  <a:pt x="230" y="85"/>
                </a:lnTo>
                <a:lnTo>
                  <a:pt x="203" y="93"/>
                </a:lnTo>
                <a:lnTo>
                  <a:pt x="175" y="100"/>
                </a:lnTo>
                <a:lnTo>
                  <a:pt x="146" y="109"/>
                </a:lnTo>
                <a:lnTo>
                  <a:pt x="118" y="116"/>
                </a:lnTo>
                <a:lnTo>
                  <a:pt x="91" y="125"/>
                </a:lnTo>
                <a:lnTo>
                  <a:pt x="67" y="132"/>
                </a:lnTo>
                <a:lnTo>
                  <a:pt x="46" y="140"/>
                </a:lnTo>
                <a:lnTo>
                  <a:pt x="30" y="148"/>
                </a:lnTo>
                <a:lnTo>
                  <a:pt x="18" y="153"/>
                </a:lnTo>
                <a:lnTo>
                  <a:pt x="13" y="157"/>
                </a:lnTo>
                <a:lnTo>
                  <a:pt x="13" y="157"/>
                </a:lnTo>
                <a:lnTo>
                  <a:pt x="13" y="155"/>
                </a:lnTo>
                <a:lnTo>
                  <a:pt x="1" y="160"/>
                </a:lnTo>
                <a:lnTo>
                  <a:pt x="0" y="158"/>
                </a:lnTo>
                <a:lnTo>
                  <a:pt x="0" y="155"/>
                </a:lnTo>
                <a:lnTo>
                  <a:pt x="1" y="152"/>
                </a:lnTo>
                <a:lnTo>
                  <a:pt x="7" y="145"/>
                </a:lnTo>
                <a:lnTo>
                  <a:pt x="19" y="139"/>
                </a:lnTo>
                <a:lnTo>
                  <a:pt x="35" y="131"/>
                </a:lnTo>
                <a:lnTo>
                  <a:pt x="56" y="123"/>
                </a:lnTo>
                <a:lnTo>
                  <a:pt x="78" y="115"/>
                </a:lnTo>
                <a:lnTo>
                  <a:pt x="104" y="107"/>
                </a:lnTo>
                <a:lnTo>
                  <a:pt x="130" y="99"/>
                </a:lnTo>
                <a:lnTo>
                  <a:pt x="156" y="92"/>
                </a:lnTo>
                <a:lnTo>
                  <a:pt x="182" y="84"/>
                </a:lnTo>
                <a:lnTo>
                  <a:pt x="207" y="78"/>
                </a:lnTo>
                <a:lnTo>
                  <a:pt x="229" y="72"/>
                </a:lnTo>
                <a:lnTo>
                  <a:pt x="249" y="67"/>
                </a:lnTo>
                <a:lnTo>
                  <a:pt x="263" y="64"/>
                </a:lnTo>
                <a:lnTo>
                  <a:pt x="272" y="62"/>
                </a:lnTo>
                <a:lnTo>
                  <a:pt x="276" y="61"/>
                </a:lnTo>
                <a:lnTo>
                  <a:pt x="341" y="48"/>
                </a:lnTo>
                <a:lnTo>
                  <a:pt x="406" y="38"/>
                </a:lnTo>
                <a:lnTo>
                  <a:pt x="470" y="32"/>
                </a:lnTo>
                <a:lnTo>
                  <a:pt x="532" y="27"/>
                </a:lnTo>
                <a:lnTo>
                  <a:pt x="588" y="25"/>
                </a:lnTo>
                <a:lnTo>
                  <a:pt x="639" y="24"/>
                </a:lnTo>
                <a:lnTo>
                  <a:pt x="687" y="24"/>
                </a:lnTo>
                <a:lnTo>
                  <a:pt x="745" y="23"/>
                </a:lnTo>
                <a:lnTo>
                  <a:pt x="802" y="21"/>
                </a:lnTo>
                <a:lnTo>
                  <a:pt x="862" y="17"/>
                </a:lnTo>
                <a:lnTo>
                  <a:pt x="916" y="12"/>
                </a:lnTo>
                <a:lnTo>
                  <a:pt x="990" y="5"/>
                </a:lnTo>
                <a:lnTo>
                  <a:pt x="1064" y="0"/>
                </a:lnTo>
                <a:close/>
              </a:path>
            </a:pathLst>
          </a:custGeom>
          <a:grpFill/>
          <a:ln w="0">
            <a:noFill/>
            <a:prstDash val="solid"/>
            <a:round/>
            <a:headEnd/>
            <a:tailEnd/>
          </a:ln>
        </xdr:spPr>
      </xdr:sp>
      <xdr:sp macro="" textlink="">
        <xdr:nvSpPr>
          <xdr:cNvPr id="282" name="Freeform 42">
            <a:extLst>
              <a:ext uri="{FF2B5EF4-FFF2-40B4-BE49-F238E27FC236}">
                <a16:creationId xmlns:a16="http://schemas.microsoft.com/office/drawing/2014/main" id="{00000000-0008-0000-0000-00001A010000}"/>
              </a:ext>
            </a:extLst>
          </xdr:cNvPr>
          <xdr:cNvSpPr>
            <a:spLocks/>
          </xdr:cNvSpPr>
        </xdr:nvSpPr>
        <xdr:spPr bwMode="auto">
          <a:xfrm>
            <a:off x="1249" y="41"/>
            <a:ext cx="20" cy="2"/>
          </a:xfrm>
          <a:custGeom>
            <a:avLst/>
            <a:gdLst>
              <a:gd name="T0" fmla="*/ 263 w 263"/>
              <a:gd name="T1" fmla="*/ 0 h 22"/>
              <a:gd name="T2" fmla="*/ 263 w 263"/>
              <a:gd name="T3" fmla="*/ 4 h 22"/>
              <a:gd name="T4" fmla="*/ 232 w 263"/>
              <a:gd name="T5" fmla="*/ 4 h 22"/>
              <a:gd name="T6" fmla="*/ 202 w 263"/>
              <a:gd name="T7" fmla="*/ 8 h 22"/>
              <a:gd name="T8" fmla="*/ 172 w 263"/>
              <a:gd name="T9" fmla="*/ 13 h 22"/>
              <a:gd name="T10" fmla="*/ 130 w 263"/>
              <a:gd name="T11" fmla="*/ 18 h 22"/>
              <a:gd name="T12" fmla="*/ 88 w 263"/>
              <a:gd name="T13" fmla="*/ 22 h 22"/>
              <a:gd name="T14" fmla="*/ 75 w 263"/>
              <a:gd name="T15" fmla="*/ 21 h 22"/>
              <a:gd name="T16" fmla="*/ 60 w 263"/>
              <a:gd name="T17" fmla="*/ 21 h 22"/>
              <a:gd name="T18" fmla="*/ 51 w 263"/>
              <a:gd name="T19" fmla="*/ 21 h 22"/>
              <a:gd name="T20" fmla="*/ 39 w 263"/>
              <a:gd name="T21" fmla="*/ 21 h 22"/>
              <a:gd name="T22" fmla="*/ 27 w 263"/>
              <a:gd name="T23" fmla="*/ 19 h 22"/>
              <a:gd name="T24" fmla="*/ 20 w 263"/>
              <a:gd name="T25" fmla="*/ 17 h 22"/>
              <a:gd name="T26" fmla="*/ 12 w 263"/>
              <a:gd name="T27" fmla="*/ 14 h 22"/>
              <a:gd name="T28" fmla="*/ 9 w 263"/>
              <a:gd name="T29" fmla="*/ 12 h 22"/>
              <a:gd name="T30" fmla="*/ 6 w 263"/>
              <a:gd name="T31" fmla="*/ 11 h 22"/>
              <a:gd name="T32" fmla="*/ 3 w 263"/>
              <a:gd name="T33" fmla="*/ 10 h 22"/>
              <a:gd name="T34" fmla="*/ 0 w 263"/>
              <a:gd name="T35" fmla="*/ 10 h 22"/>
              <a:gd name="T36" fmla="*/ 9 w 263"/>
              <a:gd name="T37" fmla="*/ 10 h 22"/>
              <a:gd name="T38" fmla="*/ 19 w 263"/>
              <a:gd name="T39" fmla="*/ 12 h 22"/>
              <a:gd name="T40" fmla="*/ 28 w 263"/>
              <a:gd name="T41" fmla="*/ 15 h 22"/>
              <a:gd name="T42" fmla="*/ 39 w 263"/>
              <a:gd name="T43" fmla="*/ 16 h 22"/>
              <a:gd name="T44" fmla="*/ 51 w 263"/>
              <a:gd name="T45" fmla="*/ 16 h 22"/>
              <a:gd name="T46" fmla="*/ 60 w 263"/>
              <a:gd name="T47" fmla="*/ 16 h 22"/>
              <a:gd name="T48" fmla="*/ 75 w 263"/>
              <a:gd name="T49" fmla="*/ 16 h 22"/>
              <a:gd name="T50" fmla="*/ 88 w 263"/>
              <a:gd name="T51" fmla="*/ 17 h 22"/>
              <a:gd name="T52" fmla="*/ 130 w 263"/>
              <a:gd name="T53" fmla="*/ 14 h 22"/>
              <a:gd name="T54" fmla="*/ 171 w 263"/>
              <a:gd name="T55" fmla="*/ 9 h 22"/>
              <a:gd name="T56" fmla="*/ 201 w 263"/>
              <a:gd name="T57" fmla="*/ 3 h 22"/>
              <a:gd name="T58" fmla="*/ 232 w 263"/>
              <a:gd name="T59" fmla="*/ 0 h 22"/>
              <a:gd name="T60" fmla="*/ 263 w 263"/>
              <a:gd name="T6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63" h="22">
                <a:moveTo>
                  <a:pt x="263" y="0"/>
                </a:moveTo>
                <a:lnTo>
                  <a:pt x="263" y="4"/>
                </a:lnTo>
                <a:lnTo>
                  <a:pt x="232" y="4"/>
                </a:lnTo>
                <a:lnTo>
                  <a:pt x="202" y="8"/>
                </a:lnTo>
                <a:lnTo>
                  <a:pt x="172" y="13"/>
                </a:lnTo>
                <a:lnTo>
                  <a:pt x="130" y="18"/>
                </a:lnTo>
                <a:lnTo>
                  <a:pt x="88" y="22"/>
                </a:lnTo>
                <a:lnTo>
                  <a:pt x="75" y="21"/>
                </a:lnTo>
                <a:lnTo>
                  <a:pt x="60" y="21"/>
                </a:lnTo>
                <a:lnTo>
                  <a:pt x="51" y="21"/>
                </a:lnTo>
                <a:lnTo>
                  <a:pt x="39" y="21"/>
                </a:lnTo>
                <a:lnTo>
                  <a:pt x="27" y="19"/>
                </a:lnTo>
                <a:lnTo>
                  <a:pt x="20" y="17"/>
                </a:lnTo>
                <a:lnTo>
                  <a:pt x="12" y="14"/>
                </a:lnTo>
                <a:lnTo>
                  <a:pt x="9" y="12"/>
                </a:lnTo>
                <a:lnTo>
                  <a:pt x="6" y="11"/>
                </a:lnTo>
                <a:lnTo>
                  <a:pt x="3" y="10"/>
                </a:lnTo>
                <a:lnTo>
                  <a:pt x="0" y="10"/>
                </a:lnTo>
                <a:lnTo>
                  <a:pt x="9" y="10"/>
                </a:lnTo>
                <a:lnTo>
                  <a:pt x="19" y="12"/>
                </a:lnTo>
                <a:lnTo>
                  <a:pt x="28" y="15"/>
                </a:lnTo>
                <a:lnTo>
                  <a:pt x="39" y="16"/>
                </a:lnTo>
                <a:lnTo>
                  <a:pt x="51" y="16"/>
                </a:lnTo>
                <a:lnTo>
                  <a:pt x="60" y="16"/>
                </a:lnTo>
                <a:lnTo>
                  <a:pt x="75" y="16"/>
                </a:lnTo>
                <a:lnTo>
                  <a:pt x="88" y="17"/>
                </a:lnTo>
                <a:lnTo>
                  <a:pt x="130" y="14"/>
                </a:lnTo>
                <a:lnTo>
                  <a:pt x="171" y="9"/>
                </a:lnTo>
                <a:lnTo>
                  <a:pt x="201" y="3"/>
                </a:lnTo>
                <a:lnTo>
                  <a:pt x="232" y="0"/>
                </a:lnTo>
                <a:lnTo>
                  <a:pt x="263" y="0"/>
                </a:lnTo>
                <a:close/>
              </a:path>
            </a:pathLst>
          </a:custGeom>
          <a:grpFill/>
          <a:ln w="0">
            <a:noFill/>
            <a:prstDash val="solid"/>
            <a:round/>
            <a:headEnd/>
            <a:tailEnd/>
          </a:ln>
        </xdr:spPr>
      </xdr:sp>
      <xdr:sp macro="" textlink="">
        <xdr:nvSpPr>
          <xdr:cNvPr id="283" name="Freeform 43">
            <a:extLst>
              <a:ext uri="{FF2B5EF4-FFF2-40B4-BE49-F238E27FC236}">
                <a16:creationId xmlns:a16="http://schemas.microsoft.com/office/drawing/2014/main" id="{00000000-0008-0000-0000-00001B010000}"/>
              </a:ext>
            </a:extLst>
          </xdr:cNvPr>
          <xdr:cNvSpPr>
            <a:spLocks/>
          </xdr:cNvSpPr>
        </xdr:nvSpPr>
        <xdr:spPr bwMode="auto">
          <a:xfrm>
            <a:off x="1250" y="42"/>
            <a:ext cx="16" cy="3"/>
          </a:xfrm>
          <a:custGeom>
            <a:avLst/>
            <a:gdLst>
              <a:gd name="T0" fmla="*/ 8 w 201"/>
              <a:gd name="T1" fmla="*/ 0 h 30"/>
              <a:gd name="T2" fmla="*/ 17 w 201"/>
              <a:gd name="T3" fmla="*/ 2 h 30"/>
              <a:gd name="T4" fmla="*/ 25 w 201"/>
              <a:gd name="T5" fmla="*/ 5 h 30"/>
              <a:gd name="T6" fmla="*/ 32 w 201"/>
              <a:gd name="T7" fmla="*/ 9 h 30"/>
              <a:gd name="T8" fmla="*/ 37 w 201"/>
              <a:gd name="T9" fmla="*/ 11 h 30"/>
              <a:gd name="T10" fmla="*/ 42 w 201"/>
              <a:gd name="T11" fmla="*/ 12 h 30"/>
              <a:gd name="T12" fmla="*/ 61 w 201"/>
              <a:gd name="T13" fmla="*/ 12 h 30"/>
              <a:gd name="T14" fmla="*/ 78 w 201"/>
              <a:gd name="T15" fmla="*/ 10 h 30"/>
              <a:gd name="T16" fmla="*/ 96 w 201"/>
              <a:gd name="T17" fmla="*/ 5 h 30"/>
              <a:gd name="T18" fmla="*/ 114 w 201"/>
              <a:gd name="T19" fmla="*/ 4 h 30"/>
              <a:gd name="T20" fmla="*/ 131 w 201"/>
              <a:gd name="T21" fmla="*/ 5 h 30"/>
              <a:gd name="T22" fmla="*/ 150 w 201"/>
              <a:gd name="T23" fmla="*/ 10 h 30"/>
              <a:gd name="T24" fmla="*/ 151 w 201"/>
              <a:gd name="T25" fmla="*/ 10 h 30"/>
              <a:gd name="T26" fmla="*/ 152 w 201"/>
              <a:gd name="T27" fmla="*/ 10 h 30"/>
              <a:gd name="T28" fmla="*/ 155 w 201"/>
              <a:gd name="T29" fmla="*/ 11 h 30"/>
              <a:gd name="T30" fmla="*/ 157 w 201"/>
              <a:gd name="T31" fmla="*/ 12 h 30"/>
              <a:gd name="T32" fmla="*/ 160 w 201"/>
              <a:gd name="T33" fmla="*/ 13 h 30"/>
              <a:gd name="T34" fmla="*/ 164 w 201"/>
              <a:gd name="T35" fmla="*/ 13 h 30"/>
              <a:gd name="T36" fmla="*/ 165 w 201"/>
              <a:gd name="T37" fmla="*/ 14 h 30"/>
              <a:gd name="T38" fmla="*/ 166 w 201"/>
              <a:gd name="T39" fmla="*/ 14 h 30"/>
              <a:gd name="T40" fmla="*/ 179 w 201"/>
              <a:gd name="T41" fmla="*/ 17 h 30"/>
              <a:gd name="T42" fmla="*/ 190 w 201"/>
              <a:gd name="T43" fmla="*/ 22 h 30"/>
              <a:gd name="T44" fmla="*/ 201 w 201"/>
              <a:gd name="T45" fmla="*/ 26 h 30"/>
              <a:gd name="T46" fmla="*/ 199 w 201"/>
              <a:gd name="T47" fmla="*/ 30 h 30"/>
              <a:gd name="T48" fmla="*/ 189 w 201"/>
              <a:gd name="T49" fmla="*/ 26 h 30"/>
              <a:gd name="T50" fmla="*/ 176 w 201"/>
              <a:gd name="T51" fmla="*/ 22 h 30"/>
              <a:gd name="T52" fmla="*/ 165 w 201"/>
              <a:gd name="T53" fmla="*/ 18 h 30"/>
              <a:gd name="T54" fmla="*/ 149 w 201"/>
              <a:gd name="T55" fmla="*/ 14 h 30"/>
              <a:gd name="T56" fmla="*/ 131 w 201"/>
              <a:gd name="T57" fmla="*/ 10 h 30"/>
              <a:gd name="T58" fmla="*/ 115 w 201"/>
              <a:gd name="T59" fmla="*/ 9 h 30"/>
              <a:gd name="T60" fmla="*/ 97 w 201"/>
              <a:gd name="T61" fmla="*/ 12 h 30"/>
              <a:gd name="T62" fmla="*/ 95 w 201"/>
              <a:gd name="T63" fmla="*/ 12 h 30"/>
              <a:gd name="T64" fmla="*/ 78 w 201"/>
              <a:gd name="T65" fmla="*/ 15 h 30"/>
              <a:gd name="T66" fmla="*/ 60 w 201"/>
              <a:gd name="T67" fmla="*/ 17 h 30"/>
              <a:gd name="T68" fmla="*/ 41 w 201"/>
              <a:gd name="T69" fmla="*/ 16 h 30"/>
              <a:gd name="T70" fmla="*/ 33 w 201"/>
              <a:gd name="T71" fmla="*/ 14 h 30"/>
              <a:gd name="T72" fmla="*/ 24 w 201"/>
              <a:gd name="T73" fmla="*/ 10 h 30"/>
              <a:gd name="T74" fmla="*/ 11 w 201"/>
              <a:gd name="T75" fmla="*/ 5 h 30"/>
              <a:gd name="T76" fmla="*/ 1 w 201"/>
              <a:gd name="T77" fmla="*/ 4 h 30"/>
              <a:gd name="T78" fmla="*/ 0 w 201"/>
              <a:gd name="T79" fmla="*/ 0 h 30"/>
              <a:gd name="T80" fmla="*/ 8 w 201"/>
              <a:gd name="T81"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01" h="30">
                <a:moveTo>
                  <a:pt x="8" y="0"/>
                </a:moveTo>
                <a:lnTo>
                  <a:pt x="17" y="2"/>
                </a:lnTo>
                <a:lnTo>
                  <a:pt x="25" y="5"/>
                </a:lnTo>
                <a:lnTo>
                  <a:pt x="32" y="9"/>
                </a:lnTo>
                <a:lnTo>
                  <a:pt x="37" y="11"/>
                </a:lnTo>
                <a:lnTo>
                  <a:pt x="42" y="12"/>
                </a:lnTo>
                <a:lnTo>
                  <a:pt x="61" y="12"/>
                </a:lnTo>
                <a:lnTo>
                  <a:pt x="78" y="10"/>
                </a:lnTo>
                <a:lnTo>
                  <a:pt x="96" y="5"/>
                </a:lnTo>
                <a:lnTo>
                  <a:pt x="114" y="4"/>
                </a:lnTo>
                <a:lnTo>
                  <a:pt x="131" y="5"/>
                </a:lnTo>
                <a:lnTo>
                  <a:pt x="150" y="10"/>
                </a:lnTo>
                <a:lnTo>
                  <a:pt x="151" y="10"/>
                </a:lnTo>
                <a:lnTo>
                  <a:pt x="152" y="10"/>
                </a:lnTo>
                <a:lnTo>
                  <a:pt x="155" y="11"/>
                </a:lnTo>
                <a:lnTo>
                  <a:pt x="157" y="12"/>
                </a:lnTo>
                <a:lnTo>
                  <a:pt x="160" y="13"/>
                </a:lnTo>
                <a:lnTo>
                  <a:pt x="164" y="13"/>
                </a:lnTo>
                <a:lnTo>
                  <a:pt x="165" y="14"/>
                </a:lnTo>
                <a:lnTo>
                  <a:pt x="166" y="14"/>
                </a:lnTo>
                <a:lnTo>
                  <a:pt x="179" y="17"/>
                </a:lnTo>
                <a:lnTo>
                  <a:pt x="190" y="22"/>
                </a:lnTo>
                <a:lnTo>
                  <a:pt x="201" y="26"/>
                </a:lnTo>
                <a:lnTo>
                  <a:pt x="199" y="30"/>
                </a:lnTo>
                <a:lnTo>
                  <a:pt x="189" y="26"/>
                </a:lnTo>
                <a:lnTo>
                  <a:pt x="176" y="22"/>
                </a:lnTo>
                <a:lnTo>
                  <a:pt x="165" y="18"/>
                </a:lnTo>
                <a:lnTo>
                  <a:pt x="149" y="14"/>
                </a:lnTo>
                <a:lnTo>
                  <a:pt x="131" y="10"/>
                </a:lnTo>
                <a:lnTo>
                  <a:pt x="115" y="9"/>
                </a:lnTo>
                <a:lnTo>
                  <a:pt x="97" y="12"/>
                </a:lnTo>
                <a:lnTo>
                  <a:pt x="95" y="12"/>
                </a:lnTo>
                <a:lnTo>
                  <a:pt x="78" y="15"/>
                </a:lnTo>
                <a:lnTo>
                  <a:pt x="60" y="17"/>
                </a:lnTo>
                <a:lnTo>
                  <a:pt x="41" y="16"/>
                </a:lnTo>
                <a:lnTo>
                  <a:pt x="33" y="14"/>
                </a:lnTo>
                <a:lnTo>
                  <a:pt x="24" y="10"/>
                </a:lnTo>
                <a:lnTo>
                  <a:pt x="11" y="5"/>
                </a:lnTo>
                <a:lnTo>
                  <a:pt x="1" y="4"/>
                </a:lnTo>
                <a:lnTo>
                  <a:pt x="0" y="0"/>
                </a:lnTo>
                <a:lnTo>
                  <a:pt x="8" y="0"/>
                </a:lnTo>
                <a:close/>
              </a:path>
            </a:pathLst>
          </a:custGeom>
          <a:grpFill/>
          <a:ln w="0">
            <a:noFill/>
            <a:prstDash val="solid"/>
            <a:round/>
            <a:headEnd/>
            <a:tailEnd/>
          </a:ln>
        </xdr:spPr>
      </xdr:sp>
      <xdr:sp macro="" textlink="">
        <xdr:nvSpPr>
          <xdr:cNvPr id="284" name="Freeform 44">
            <a:extLst>
              <a:ext uri="{FF2B5EF4-FFF2-40B4-BE49-F238E27FC236}">
                <a16:creationId xmlns:a16="http://schemas.microsoft.com/office/drawing/2014/main" id="{00000000-0008-0000-0000-00001C010000}"/>
              </a:ext>
            </a:extLst>
          </xdr:cNvPr>
          <xdr:cNvSpPr>
            <a:spLocks/>
          </xdr:cNvSpPr>
        </xdr:nvSpPr>
        <xdr:spPr bwMode="auto">
          <a:xfrm>
            <a:off x="1271" y="42"/>
            <a:ext cx="6" cy="1"/>
          </a:xfrm>
          <a:custGeom>
            <a:avLst/>
            <a:gdLst>
              <a:gd name="T0" fmla="*/ 22 w 73"/>
              <a:gd name="T1" fmla="*/ 0 h 14"/>
              <a:gd name="T2" fmla="*/ 36 w 73"/>
              <a:gd name="T3" fmla="*/ 1 h 14"/>
              <a:gd name="T4" fmla="*/ 50 w 73"/>
              <a:gd name="T5" fmla="*/ 3 h 14"/>
              <a:gd name="T6" fmla="*/ 62 w 73"/>
              <a:gd name="T7" fmla="*/ 6 h 14"/>
              <a:gd name="T8" fmla="*/ 73 w 73"/>
              <a:gd name="T9" fmla="*/ 9 h 14"/>
              <a:gd name="T10" fmla="*/ 71 w 73"/>
              <a:gd name="T11" fmla="*/ 14 h 14"/>
              <a:gd name="T12" fmla="*/ 71 w 73"/>
              <a:gd name="T13" fmla="*/ 14 h 14"/>
              <a:gd name="T14" fmla="*/ 66 w 73"/>
              <a:gd name="T15" fmla="*/ 13 h 14"/>
              <a:gd name="T16" fmla="*/ 59 w 73"/>
              <a:gd name="T17" fmla="*/ 10 h 14"/>
              <a:gd name="T18" fmla="*/ 48 w 73"/>
              <a:gd name="T19" fmla="*/ 8 h 14"/>
              <a:gd name="T20" fmla="*/ 35 w 73"/>
              <a:gd name="T21" fmla="*/ 5 h 14"/>
              <a:gd name="T22" fmla="*/ 24 w 73"/>
              <a:gd name="T23" fmla="*/ 4 h 14"/>
              <a:gd name="T24" fmla="*/ 12 w 73"/>
              <a:gd name="T25" fmla="*/ 4 h 14"/>
              <a:gd name="T26" fmla="*/ 2 w 73"/>
              <a:gd name="T27" fmla="*/ 6 h 14"/>
              <a:gd name="T28" fmla="*/ 0 w 73"/>
              <a:gd name="T29" fmla="*/ 3 h 14"/>
              <a:gd name="T30" fmla="*/ 10 w 73"/>
              <a:gd name="T31" fmla="*/ 1 h 14"/>
              <a:gd name="T32" fmla="*/ 22 w 7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73" h="14">
                <a:moveTo>
                  <a:pt x="22" y="0"/>
                </a:moveTo>
                <a:lnTo>
                  <a:pt x="36" y="1"/>
                </a:lnTo>
                <a:lnTo>
                  <a:pt x="50" y="3"/>
                </a:lnTo>
                <a:lnTo>
                  <a:pt x="62" y="6"/>
                </a:lnTo>
                <a:lnTo>
                  <a:pt x="73" y="9"/>
                </a:lnTo>
                <a:lnTo>
                  <a:pt x="71" y="14"/>
                </a:lnTo>
                <a:lnTo>
                  <a:pt x="71" y="14"/>
                </a:lnTo>
                <a:lnTo>
                  <a:pt x="66" y="13"/>
                </a:lnTo>
                <a:lnTo>
                  <a:pt x="59" y="10"/>
                </a:lnTo>
                <a:lnTo>
                  <a:pt x="48" y="8"/>
                </a:lnTo>
                <a:lnTo>
                  <a:pt x="35" y="5"/>
                </a:lnTo>
                <a:lnTo>
                  <a:pt x="24" y="4"/>
                </a:lnTo>
                <a:lnTo>
                  <a:pt x="12" y="4"/>
                </a:lnTo>
                <a:lnTo>
                  <a:pt x="2" y="6"/>
                </a:lnTo>
                <a:lnTo>
                  <a:pt x="0" y="3"/>
                </a:lnTo>
                <a:lnTo>
                  <a:pt x="10" y="1"/>
                </a:lnTo>
                <a:lnTo>
                  <a:pt x="22" y="0"/>
                </a:lnTo>
                <a:close/>
              </a:path>
            </a:pathLst>
          </a:custGeom>
          <a:grpFill/>
          <a:ln w="0">
            <a:noFill/>
            <a:prstDash val="solid"/>
            <a:round/>
            <a:headEnd/>
            <a:tailEnd/>
          </a:ln>
        </xdr:spPr>
      </xdr:sp>
      <xdr:sp macro="" textlink="">
        <xdr:nvSpPr>
          <xdr:cNvPr id="285" name="Freeform 45">
            <a:extLst>
              <a:ext uri="{FF2B5EF4-FFF2-40B4-BE49-F238E27FC236}">
                <a16:creationId xmlns:a16="http://schemas.microsoft.com/office/drawing/2014/main" id="{00000000-0008-0000-0000-00001D010000}"/>
              </a:ext>
            </a:extLst>
          </xdr:cNvPr>
          <xdr:cNvSpPr>
            <a:spLocks/>
          </xdr:cNvSpPr>
        </xdr:nvSpPr>
        <xdr:spPr bwMode="auto">
          <a:xfrm>
            <a:off x="1275" y="41"/>
            <a:ext cx="10" cy="3"/>
          </a:xfrm>
          <a:custGeom>
            <a:avLst/>
            <a:gdLst>
              <a:gd name="T0" fmla="*/ 67 w 129"/>
              <a:gd name="T1" fmla="*/ 0 h 34"/>
              <a:gd name="T2" fmla="*/ 69 w 129"/>
              <a:gd name="T3" fmla="*/ 4 h 34"/>
              <a:gd name="T4" fmla="*/ 57 w 129"/>
              <a:gd name="T5" fmla="*/ 8 h 34"/>
              <a:gd name="T6" fmla="*/ 46 w 129"/>
              <a:gd name="T7" fmla="*/ 11 h 34"/>
              <a:gd name="T8" fmla="*/ 38 w 129"/>
              <a:gd name="T9" fmla="*/ 16 h 34"/>
              <a:gd name="T10" fmla="*/ 44 w 129"/>
              <a:gd name="T11" fmla="*/ 15 h 34"/>
              <a:gd name="T12" fmla="*/ 49 w 129"/>
              <a:gd name="T13" fmla="*/ 15 h 34"/>
              <a:gd name="T14" fmla="*/ 53 w 129"/>
              <a:gd name="T15" fmla="*/ 15 h 34"/>
              <a:gd name="T16" fmla="*/ 57 w 129"/>
              <a:gd name="T17" fmla="*/ 15 h 34"/>
              <a:gd name="T18" fmla="*/ 62 w 129"/>
              <a:gd name="T19" fmla="*/ 16 h 34"/>
              <a:gd name="T20" fmla="*/ 68 w 129"/>
              <a:gd name="T21" fmla="*/ 19 h 34"/>
              <a:gd name="T22" fmla="*/ 73 w 129"/>
              <a:gd name="T23" fmla="*/ 21 h 34"/>
              <a:gd name="T24" fmla="*/ 77 w 129"/>
              <a:gd name="T25" fmla="*/ 25 h 34"/>
              <a:gd name="T26" fmla="*/ 83 w 129"/>
              <a:gd name="T27" fmla="*/ 27 h 34"/>
              <a:gd name="T28" fmla="*/ 101 w 129"/>
              <a:gd name="T29" fmla="*/ 30 h 34"/>
              <a:gd name="T30" fmla="*/ 115 w 129"/>
              <a:gd name="T31" fmla="*/ 29 h 34"/>
              <a:gd name="T32" fmla="*/ 128 w 129"/>
              <a:gd name="T33" fmla="*/ 27 h 34"/>
              <a:gd name="T34" fmla="*/ 129 w 129"/>
              <a:gd name="T35" fmla="*/ 31 h 34"/>
              <a:gd name="T36" fmla="*/ 113 w 129"/>
              <a:gd name="T37" fmla="*/ 34 h 34"/>
              <a:gd name="T38" fmla="*/ 98 w 129"/>
              <a:gd name="T39" fmla="*/ 34 h 34"/>
              <a:gd name="T40" fmla="*/ 81 w 129"/>
              <a:gd name="T41" fmla="*/ 31 h 34"/>
              <a:gd name="T42" fmla="*/ 75 w 129"/>
              <a:gd name="T43" fmla="*/ 29 h 34"/>
              <a:gd name="T44" fmla="*/ 70 w 129"/>
              <a:gd name="T45" fmla="*/ 26 h 34"/>
              <a:gd name="T46" fmla="*/ 66 w 129"/>
              <a:gd name="T47" fmla="*/ 23 h 34"/>
              <a:gd name="T48" fmla="*/ 61 w 129"/>
              <a:gd name="T49" fmla="*/ 20 h 34"/>
              <a:gd name="T50" fmla="*/ 56 w 129"/>
              <a:gd name="T51" fmla="*/ 19 h 34"/>
              <a:gd name="T52" fmla="*/ 51 w 129"/>
              <a:gd name="T53" fmla="*/ 19 h 34"/>
              <a:gd name="T54" fmla="*/ 45 w 129"/>
              <a:gd name="T55" fmla="*/ 19 h 34"/>
              <a:gd name="T56" fmla="*/ 39 w 129"/>
              <a:gd name="T57" fmla="*/ 20 h 34"/>
              <a:gd name="T58" fmla="*/ 30 w 129"/>
              <a:gd name="T59" fmla="*/ 20 h 34"/>
              <a:gd name="T60" fmla="*/ 21 w 129"/>
              <a:gd name="T61" fmla="*/ 21 h 34"/>
              <a:gd name="T62" fmla="*/ 12 w 129"/>
              <a:gd name="T63" fmla="*/ 20 h 34"/>
              <a:gd name="T64" fmla="*/ 5 w 129"/>
              <a:gd name="T65" fmla="*/ 18 h 34"/>
              <a:gd name="T66" fmla="*/ 0 w 129"/>
              <a:gd name="T67" fmla="*/ 15 h 34"/>
              <a:gd name="T68" fmla="*/ 20 w 129"/>
              <a:gd name="T69" fmla="*/ 13 h 34"/>
              <a:gd name="T70" fmla="*/ 38 w 129"/>
              <a:gd name="T71" fmla="*/ 9 h 34"/>
              <a:gd name="T72" fmla="*/ 56 w 129"/>
              <a:gd name="T73" fmla="*/ 3 h 34"/>
              <a:gd name="T74" fmla="*/ 67 w 129"/>
              <a:gd name="T7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29" h="34">
                <a:moveTo>
                  <a:pt x="67" y="0"/>
                </a:moveTo>
                <a:lnTo>
                  <a:pt x="69" y="4"/>
                </a:lnTo>
                <a:lnTo>
                  <a:pt x="57" y="8"/>
                </a:lnTo>
                <a:lnTo>
                  <a:pt x="46" y="11"/>
                </a:lnTo>
                <a:lnTo>
                  <a:pt x="38" y="16"/>
                </a:lnTo>
                <a:lnTo>
                  <a:pt x="44" y="15"/>
                </a:lnTo>
                <a:lnTo>
                  <a:pt x="49" y="15"/>
                </a:lnTo>
                <a:lnTo>
                  <a:pt x="53" y="15"/>
                </a:lnTo>
                <a:lnTo>
                  <a:pt x="57" y="15"/>
                </a:lnTo>
                <a:lnTo>
                  <a:pt x="62" y="16"/>
                </a:lnTo>
                <a:lnTo>
                  <a:pt x="68" y="19"/>
                </a:lnTo>
                <a:lnTo>
                  <a:pt x="73" y="21"/>
                </a:lnTo>
                <a:lnTo>
                  <a:pt x="77" y="25"/>
                </a:lnTo>
                <a:lnTo>
                  <a:pt x="83" y="27"/>
                </a:lnTo>
                <a:lnTo>
                  <a:pt x="101" y="30"/>
                </a:lnTo>
                <a:lnTo>
                  <a:pt x="115" y="29"/>
                </a:lnTo>
                <a:lnTo>
                  <a:pt x="128" y="27"/>
                </a:lnTo>
                <a:lnTo>
                  <a:pt x="129" y="31"/>
                </a:lnTo>
                <a:lnTo>
                  <a:pt x="113" y="34"/>
                </a:lnTo>
                <a:lnTo>
                  <a:pt x="98" y="34"/>
                </a:lnTo>
                <a:lnTo>
                  <a:pt x="81" y="31"/>
                </a:lnTo>
                <a:lnTo>
                  <a:pt x="75" y="29"/>
                </a:lnTo>
                <a:lnTo>
                  <a:pt x="70" y="26"/>
                </a:lnTo>
                <a:lnTo>
                  <a:pt x="66" y="23"/>
                </a:lnTo>
                <a:lnTo>
                  <a:pt x="61" y="20"/>
                </a:lnTo>
                <a:lnTo>
                  <a:pt x="56" y="19"/>
                </a:lnTo>
                <a:lnTo>
                  <a:pt x="51" y="19"/>
                </a:lnTo>
                <a:lnTo>
                  <a:pt x="45" y="19"/>
                </a:lnTo>
                <a:lnTo>
                  <a:pt x="39" y="20"/>
                </a:lnTo>
                <a:lnTo>
                  <a:pt x="30" y="20"/>
                </a:lnTo>
                <a:lnTo>
                  <a:pt x="21" y="21"/>
                </a:lnTo>
                <a:lnTo>
                  <a:pt x="12" y="20"/>
                </a:lnTo>
                <a:lnTo>
                  <a:pt x="5" y="18"/>
                </a:lnTo>
                <a:lnTo>
                  <a:pt x="0" y="15"/>
                </a:lnTo>
                <a:lnTo>
                  <a:pt x="20" y="13"/>
                </a:lnTo>
                <a:lnTo>
                  <a:pt x="38" y="9"/>
                </a:lnTo>
                <a:lnTo>
                  <a:pt x="56" y="3"/>
                </a:lnTo>
                <a:lnTo>
                  <a:pt x="67" y="0"/>
                </a:lnTo>
                <a:close/>
              </a:path>
            </a:pathLst>
          </a:custGeom>
          <a:grpFill/>
          <a:ln w="0">
            <a:noFill/>
            <a:prstDash val="solid"/>
            <a:round/>
            <a:headEnd/>
            <a:tailEnd/>
          </a:ln>
        </xdr:spPr>
      </xdr:sp>
    </xdr:grpSp>
    <xdr:clientData/>
  </xdr:twoCellAnchor>
  <xdr:twoCellAnchor>
    <xdr:from>
      <xdr:col>34</xdr:col>
      <xdr:colOff>368300</xdr:colOff>
      <xdr:row>0</xdr:row>
      <xdr:rowOff>12700</xdr:rowOff>
    </xdr:from>
    <xdr:to>
      <xdr:col>34</xdr:col>
      <xdr:colOff>389467</xdr:colOff>
      <xdr:row>47</xdr:row>
      <xdr:rowOff>217237</xdr:rowOff>
    </xdr:to>
    <xdr:cxnSp macro="">
      <xdr:nvCxnSpPr>
        <xdr:cNvPr id="286" name="Page Divider" title="Page Divider">
          <a:extLst>
            <a:ext uri="{FF2B5EF4-FFF2-40B4-BE49-F238E27FC236}">
              <a16:creationId xmlns:a16="http://schemas.microsoft.com/office/drawing/2014/main" id="{00000000-0008-0000-0000-00001E010000}"/>
            </a:ext>
          </a:extLst>
        </xdr:cNvPr>
        <xdr:cNvCxnSpPr/>
      </xdr:nvCxnSpPr>
      <xdr:spPr>
        <a:xfrm>
          <a:off x="24345900" y="12700"/>
          <a:ext cx="21167" cy="12409237"/>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xdr:from>
      <xdr:col>0</xdr:col>
      <xdr:colOff>346985</xdr:colOff>
      <xdr:row>28</xdr:row>
      <xdr:rowOff>201388</xdr:rowOff>
    </xdr:from>
    <xdr:to>
      <xdr:col>0</xdr:col>
      <xdr:colOff>772132</xdr:colOff>
      <xdr:row>36</xdr:row>
      <xdr:rowOff>104365</xdr:rowOff>
    </xdr:to>
    <xdr:sp macro="" textlink="">
      <xdr:nvSpPr>
        <xdr:cNvPr id="287" name="Round Same Side Corner Rectangle 286">
          <a:hlinkClick xmlns:r="http://schemas.openxmlformats.org/officeDocument/2006/relationships" r:id="rId7"/>
          <a:extLst>
            <a:ext uri="{FF2B5EF4-FFF2-40B4-BE49-F238E27FC236}">
              <a16:creationId xmlns:a16="http://schemas.microsoft.com/office/drawing/2014/main" id="{00000000-0008-0000-0000-00001F010000}"/>
            </a:ext>
          </a:extLst>
        </xdr:cNvPr>
        <xdr:cNvSpPr/>
      </xdr:nvSpPr>
      <xdr:spPr>
        <a:xfrm rot="16200000">
          <a:off x="-371644" y="8159017"/>
          <a:ext cx="1862406" cy="425147"/>
        </a:xfrm>
        <a:prstGeom prst="round2Same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2000">
              <a:solidFill>
                <a:schemeClr val="bg2">
                  <a:lumMod val="90000"/>
                </a:schemeClr>
              </a:solidFill>
              <a:latin typeface="+mn-lt"/>
              <a:ea typeface="+mn-ea"/>
              <a:cs typeface="+mn-cs"/>
            </a:rPr>
            <a:t>Fixed vs ARM</a:t>
          </a:r>
        </a:p>
      </xdr:txBody>
    </xdr:sp>
    <xdr:clientData/>
  </xdr:twoCellAnchor>
  <xdr:twoCellAnchor>
    <xdr:from>
      <xdr:col>19</xdr:col>
      <xdr:colOff>14562</xdr:colOff>
      <xdr:row>22</xdr:row>
      <xdr:rowOff>75436</xdr:rowOff>
    </xdr:from>
    <xdr:to>
      <xdr:col>23</xdr:col>
      <xdr:colOff>1228462</xdr:colOff>
      <xdr:row>37</xdr:row>
      <xdr:rowOff>204704</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16486243" y="6217419"/>
          <a:ext cx="4235624" cy="3988535"/>
          <a:chOff x="1126430" y="5504847"/>
          <a:chExt cx="3935429" cy="3486352"/>
        </a:xfrm>
      </xdr:grpSpPr>
      <xdr:pic>
        <xdr:nvPicPr>
          <xdr:cNvPr id="291" name="Picture 290" descr="Related image">
            <a:extLst>
              <a:ext uri="{FF2B5EF4-FFF2-40B4-BE49-F238E27FC236}">
                <a16:creationId xmlns:a16="http://schemas.microsoft.com/office/drawing/2014/main" id="{00000000-0008-0000-0000-000023010000}"/>
              </a:ext>
            </a:extLst>
          </xdr:cNvPr>
          <xdr:cNvPicPr>
            <a:picLocks noChangeAspect="1" noChangeArrowheads="1"/>
          </xdr:cNvPicPr>
        </xdr:nvPicPr>
        <xdr:blipFill rotWithShape="1">
          <a:blip xmlns:r="http://schemas.openxmlformats.org/officeDocument/2006/relationships" r:embed="rId8">
            <a:clrChange>
              <a:clrFrom>
                <a:srgbClr val="000000">
                  <a:alpha val="0"/>
                </a:srgbClr>
              </a:clrFrom>
              <a:clrTo>
                <a:srgbClr val="000000">
                  <a:alpha val="0"/>
                </a:srgbClr>
              </a:clrTo>
            </a:clrChange>
            <a:extLst>
              <a:ext uri="{28A0092B-C50C-407E-A947-70E740481C1C}">
                <a14:useLocalDpi xmlns:a14="http://schemas.microsoft.com/office/drawing/2010/main" val="0"/>
              </a:ext>
            </a:extLst>
          </a:blip>
          <a:srcRect l="20389" r="20389"/>
          <a:stretch/>
        </xdr:blipFill>
        <xdr:spPr bwMode="auto">
          <a:xfrm>
            <a:off x="1126430" y="5810251"/>
            <a:ext cx="1867141" cy="3180948"/>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288" name="Group 287">
            <a:extLst>
              <a:ext uri="{FF2B5EF4-FFF2-40B4-BE49-F238E27FC236}">
                <a16:creationId xmlns:a16="http://schemas.microsoft.com/office/drawing/2014/main" id="{00000000-0008-0000-0000-000020010000}"/>
              </a:ext>
            </a:extLst>
          </xdr:cNvPr>
          <xdr:cNvGrpSpPr/>
        </xdr:nvGrpSpPr>
        <xdr:grpSpPr>
          <a:xfrm>
            <a:off x="2822729" y="5504847"/>
            <a:ext cx="2239130" cy="889000"/>
            <a:chOff x="4360334" y="6381751"/>
            <a:chExt cx="3732081" cy="889000"/>
          </a:xfrm>
          <a:solidFill>
            <a:srgbClr val="FFC000"/>
          </a:solidFill>
        </xdr:grpSpPr>
        <xdr:sp macro="" textlink="">
          <xdr:nvSpPr>
            <xdr:cNvPr id="289" name="Rounded Rectangular Callout 288">
              <a:extLst>
                <a:ext uri="{FF2B5EF4-FFF2-40B4-BE49-F238E27FC236}">
                  <a16:creationId xmlns:a16="http://schemas.microsoft.com/office/drawing/2014/main" id="{00000000-0008-0000-0000-000021010000}"/>
                </a:ext>
              </a:extLst>
            </xdr:cNvPr>
            <xdr:cNvSpPr/>
          </xdr:nvSpPr>
          <xdr:spPr>
            <a:xfrm flipV="1">
              <a:off x="4360334" y="6381751"/>
              <a:ext cx="3732081" cy="889000"/>
            </a:xfrm>
            <a:prstGeom prst="wedgeRoundRectCallout">
              <a:avLst>
                <a:gd name="adj1" fmla="val -63698"/>
                <a:gd name="adj2" fmla="val -31547"/>
                <a:gd name="adj3" fmla="val 16667"/>
              </a:avLst>
            </a:prstGeom>
            <a:grp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50"/>
            </a:p>
          </xdr:txBody>
        </xdr:sp>
        <xdr:sp macro="" textlink="">
          <xdr:nvSpPr>
            <xdr:cNvPr id="290" name="TextBox 289">
              <a:extLst>
                <a:ext uri="{FF2B5EF4-FFF2-40B4-BE49-F238E27FC236}">
                  <a16:creationId xmlns:a16="http://schemas.microsoft.com/office/drawing/2014/main" id="{00000000-0008-0000-0000-000022010000}"/>
                </a:ext>
              </a:extLst>
            </xdr:cNvPr>
            <xdr:cNvSpPr txBox="1"/>
          </xdr:nvSpPr>
          <xdr:spPr>
            <a:xfrm>
              <a:off x="4476749" y="6455830"/>
              <a:ext cx="3562349" cy="76200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800" b="1" i="1">
                  <a:solidFill>
                    <a:schemeClr val="dk1"/>
                  </a:solidFill>
                  <a:effectLst/>
                  <a:latin typeface="Arial" panose="020B0604020202020204" pitchFamily="34" charset="0"/>
                  <a:ea typeface="+mn-ea"/>
                  <a:cs typeface="Arial" panose="020B0604020202020204" pitchFamily="34" charset="0"/>
                </a:rPr>
                <a:t>Note: ONLY orange fields are editable</a:t>
              </a:r>
              <a:endParaRPr lang="en-US" sz="1800" b="1" i="1">
                <a:latin typeface="Arial" panose="020B0604020202020204" pitchFamily="34" charset="0"/>
                <a:cs typeface="Arial" panose="020B0604020202020204" pitchFamily="34" charset="0"/>
              </a:endParaRPr>
            </a:p>
          </xdr:txBody>
        </xdr:sp>
      </xdr:grpSp>
    </xdr:grpSp>
    <xdr:clientData/>
  </xdr:twoCellAnchor>
  <xdr:twoCellAnchor>
    <xdr:from>
      <xdr:col>2</xdr:col>
      <xdr:colOff>77533</xdr:colOff>
      <xdr:row>18</xdr:row>
      <xdr:rowOff>119513</xdr:rowOff>
    </xdr:from>
    <xdr:to>
      <xdr:col>7</xdr:col>
      <xdr:colOff>177740</xdr:colOff>
      <xdr:row>18</xdr:row>
      <xdr:rowOff>120197</xdr:rowOff>
    </xdr:to>
    <xdr:cxnSp macro="">
      <xdr:nvCxnSpPr>
        <xdr:cNvPr id="293" name="Page Divider" title="Page Divider">
          <a:extLst>
            <a:ext uri="{FF2B5EF4-FFF2-40B4-BE49-F238E27FC236}">
              <a16:creationId xmlns:a16="http://schemas.microsoft.com/office/drawing/2014/main" id="{00000000-0008-0000-0000-000025010000}"/>
            </a:ext>
          </a:extLst>
        </xdr:cNvPr>
        <xdr:cNvCxnSpPr/>
      </xdr:nvCxnSpPr>
      <xdr:spPr>
        <a:xfrm>
          <a:off x="1395158" y="10041388"/>
          <a:ext cx="5465957" cy="684"/>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23</xdr:col>
      <xdr:colOff>596045</xdr:colOff>
      <xdr:row>14</xdr:row>
      <xdr:rowOff>176892</xdr:rowOff>
    </xdr:from>
    <xdr:to>
      <xdr:col>30</xdr:col>
      <xdr:colOff>465364</xdr:colOff>
      <xdr:row>26</xdr:row>
      <xdr:rowOff>200479</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610507</xdr:colOff>
      <xdr:row>14</xdr:row>
      <xdr:rowOff>163284</xdr:rowOff>
    </xdr:from>
    <xdr:to>
      <xdr:col>25</xdr:col>
      <xdr:colOff>578687</xdr:colOff>
      <xdr:row>26</xdr:row>
      <xdr:rowOff>135500</xdr:rowOff>
    </xdr:to>
    <xdr:graphicFrame macro="">
      <xdr:nvGraphicFramePr>
        <xdr:cNvPr id="15" name="Chart 14">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557895</xdr:colOff>
      <xdr:row>12</xdr:row>
      <xdr:rowOff>13608</xdr:rowOff>
    </xdr:from>
    <xdr:to>
      <xdr:col>35</xdr:col>
      <xdr:colOff>176896</xdr:colOff>
      <xdr:row>27</xdr:row>
      <xdr:rowOff>244927</xdr:rowOff>
    </xdr:to>
    <xdr:graphicFrame macro="">
      <xdr:nvGraphicFramePr>
        <xdr:cNvPr id="17" name="Chart 16">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254359</xdr:colOff>
      <xdr:row>18</xdr:row>
      <xdr:rowOff>20229</xdr:rowOff>
    </xdr:from>
    <xdr:to>
      <xdr:col>19</xdr:col>
      <xdr:colOff>24502</xdr:colOff>
      <xdr:row>22</xdr:row>
      <xdr:rowOff>27215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7615823" y="4483372"/>
          <a:ext cx="4083608" cy="9186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tx1"/>
              </a:solidFill>
            </a:rPr>
            <a:t>Legend:</a:t>
          </a:r>
        </a:p>
        <a:p>
          <a:r>
            <a:rPr lang="en-US" sz="1100" baseline="0">
              <a:solidFill>
                <a:srgbClr val="0070C0"/>
              </a:solidFill>
            </a:rPr>
            <a:t>Blue Chart: </a:t>
          </a:r>
          <a:r>
            <a:rPr lang="en-US" sz="1100" baseline="0"/>
            <a:t>Regular Payment</a:t>
          </a:r>
        </a:p>
        <a:p>
          <a:r>
            <a:rPr lang="en-US" sz="1100" baseline="0">
              <a:solidFill>
                <a:srgbClr val="F6A20A"/>
              </a:solidFill>
            </a:rPr>
            <a:t>Orange Chart: </a:t>
          </a:r>
          <a:r>
            <a:rPr lang="en-US" sz="1100" baseline="0"/>
            <a:t>Actual Progress</a:t>
          </a:r>
        </a:p>
        <a:p>
          <a:r>
            <a:rPr lang="en-US" sz="1100" baseline="0">
              <a:solidFill>
                <a:srgbClr val="00B050"/>
              </a:solidFill>
            </a:rPr>
            <a:t>Green Chart</a:t>
          </a:r>
          <a:r>
            <a:rPr lang="en-US" sz="1100" baseline="0"/>
            <a:t>: Potential savings based on extra payments made</a:t>
          </a:r>
          <a:endParaRPr lang="en-US" sz="1100"/>
        </a:p>
      </xdr:txBody>
    </xdr:sp>
    <xdr:clientData/>
  </xdr:twoCellAnchor>
  <xdr:twoCellAnchor>
    <xdr:from>
      <xdr:col>12</xdr:col>
      <xdr:colOff>285877</xdr:colOff>
      <xdr:row>31</xdr:row>
      <xdr:rowOff>40953</xdr:rowOff>
    </xdr:from>
    <xdr:to>
      <xdr:col>20</xdr:col>
      <xdr:colOff>88899</xdr:colOff>
      <xdr:row>35</xdr:row>
      <xdr:rowOff>65314</xdr:rowOff>
    </xdr:to>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7647341" y="7334382"/>
          <a:ext cx="4415844" cy="8680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tx1"/>
              </a:solidFill>
            </a:rPr>
            <a:t>Legend:</a:t>
          </a:r>
        </a:p>
        <a:p>
          <a:r>
            <a:rPr lang="en-US" sz="1100" baseline="0">
              <a:solidFill>
                <a:srgbClr val="0070C0"/>
              </a:solidFill>
            </a:rPr>
            <a:t>Blue Chart: </a:t>
          </a:r>
          <a:r>
            <a:rPr lang="en-US" sz="1100" baseline="0"/>
            <a:t>Only regular payments made</a:t>
          </a:r>
        </a:p>
        <a:p>
          <a:r>
            <a:rPr lang="en-US" sz="1100" baseline="0">
              <a:solidFill>
                <a:srgbClr val="F6A20A"/>
              </a:solidFill>
            </a:rPr>
            <a:t>Orange Chart: </a:t>
          </a:r>
          <a:r>
            <a:rPr lang="en-US" sz="1100" baseline="0"/>
            <a:t>Actual Progress (until the last day of extra payment made)</a:t>
          </a:r>
        </a:p>
        <a:p>
          <a:r>
            <a:rPr lang="en-US" sz="1100" baseline="0">
              <a:solidFill>
                <a:srgbClr val="00B050"/>
              </a:solidFill>
            </a:rPr>
            <a:t>Green Chart</a:t>
          </a:r>
          <a:r>
            <a:rPr lang="en-US" sz="1100" baseline="0"/>
            <a:t>: If savings plan is followed</a:t>
          </a:r>
          <a:endParaRPr lang="en-US" sz="1100"/>
        </a:p>
      </xdr:txBody>
    </xdr:sp>
    <xdr:clientData/>
  </xdr:twoCellAnchor>
  <xdr:twoCellAnchor>
    <xdr:from>
      <xdr:col>12</xdr:col>
      <xdr:colOff>7274</xdr:colOff>
      <xdr:row>0</xdr:row>
      <xdr:rowOff>64425</xdr:rowOff>
    </xdr:from>
    <xdr:to>
      <xdr:col>12</xdr:col>
      <xdr:colOff>28441</xdr:colOff>
      <xdr:row>39</xdr:row>
      <xdr:rowOff>131055</xdr:rowOff>
    </xdr:to>
    <xdr:cxnSp macro="">
      <xdr:nvCxnSpPr>
        <xdr:cNvPr id="22" name="Page Divider" title="Page Divider">
          <a:extLst>
            <a:ext uri="{FF2B5EF4-FFF2-40B4-BE49-F238E27FC236}">
              <a16:creationId xmlns:a16="http://schemas.microsoft.com/office/drawing/2014/main" id="{00000000-0008-0000-0100-000016000000}"/>
            </a:ext>
          </a:extLst>
        </xdr:cNvPr>
        <xdr:cNvCxnSpPr/>
      </xdr:nvCxnSpPr>
      <xdr:spPr>
        <a:xfrm>
          <a:off x="6103274" y="64425"/>
          <a:ext cx="21167" cy="8702630"/>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xdr:from>
      <xdr:col>13</xdr:col>
      <xdr:colOff>86115</xdr:colOff>
      <xdr:row>0</xdr:row>
      <xdr:rowOff>0</xdr:rowOff>
    </xdr:from>
    <xdr:to>
      <xdr:col>22</xdr:col>
      <xdr:colOff>54427</xdr:colOff>
      <xdr:row>14</xdr:row>
      <xdr:rowOff>88553</xdr:rowOff>
    </xdr:to>
    <xdr:graphicFrame macro="">
      <xdr:nvGraphicFramePr>
        <xdr:cNvPr id="20" name="Chart 5">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304248</xdr:colOff>
      <xdr:row>24</xdr:row>
      <xdr:rowOff>114852</xdr:rowOff>
    </xdr:from>
    <xdr:to>
      <xdr:col>20</xdr:col>
      <xdr:colOff>11043</xdr:colOff>
      <xdr:row>28</xdr:row>
      <xdr:rowOff>165100</xdr:rowOff>
    </xdr:to>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7352748" y="2210352"/>
          <a:ext cx="3961295" cy="888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tx1"/>
              </a:solidFill>
            </a:rPr>
            <a:t>Legend:</a:t>
          </a:r>
        </a:p>
        <a:p>
          <a:r>
            <a:rPr lang="en-US" sz="1100" baseline="0">
              <a:solidFill>
                <a:srgbClr val="0070C0"/>
              </a:solidFill>
            </a:rPr>
            <a:t>Blue Chart: </a:t>
          </a:r>
          <a:r>
            <a:rPr lang="en-US" sz="1100" baseline="0"/>
            <a:t>Only regular payments made</a:t>
          </a:r>
        </a:p>
        <a:p>
          <a:r>
            <a:rPr lang="en-US" sz="1100" baseline="0">
              <a:solidFill>
                <a:srgbClr val="F6A20A"/>
              </a:solidFill>
            </a:rPr>
            <a:t>Orange Chart: </a:t>
          </a:r>
          <a:r>
            <a:rPr lang="en-US" sz="1100" baseline="0"/>
            <a:t>Actual Progress (until the last day of extra payment made)</a:t>
          </a:r>
        </a:p>
        <a:p>
          <a:r>
            <a:rPr lang="en-US" sz="1100" baseline="0">
              <a:solidFill>
                <a:srgbClr val="00B050"/>
              </a:solidFill>
            </a:rPr>
            <a:t>Green Chart</a:t>
          </a:r>
          <a:r>
            <a:rPr lang="en-US" sz="1100" baseline="0"/>
            <a:t>: If savings plan is followed</a:t>
          </a:r>
          <a:endParaRPr lang="en-US" sz="1100"/>
        </a:p>
      </xdr:txBody>
    </xdr:sp>
    <xdr:clientData/>
  </xdr:twoCellAnchor>
  <xdr:twoCellAnchor>
    <xdr:from>
      <xdr:col>2</xdr:col>
      <xdr:colOff>127000</xdr:colOff>
      <xdr:row>2</xdr:row>
      <xdr:rowOff>50800</xdr:rowOff>
    </xdr:from>
    <xdr:to>
      <xdr:col>4</xdr:col>
      <xdr:colOff>406400</xdr:colOff>
      <xdr:row>3</xdr:row>
      <xdr:rowOff>71437</xdr:rowOff>
    </xdr:to>
    <xdr:sp macro="" textlink="">
      <xdr:nvSpPr>
        <xdr:cNvPr id="2" name="Rounded Rectangle 1">
          <a:hlinkClick xmlns:r="http://schemas.openxmlformats.org/officeDocument/2006/relationships" r:id="rId5"/>
          <a:extLst>
            <a:ext uri="{FF2B5EF4-FFF2-40B4-BE49-F238E27FC236}">
              <a16:creationId xmlns:a16="http://schemas.microsoft.com/office/drawing/2014/main" id="{00000000-0008-0000-0100-000002000000}"/>
            </a:ext>
          </a:extLst>
        </xdr:cNvPr>
        <xdr:cNvSpPr/>
      </xdr:nvSpPr>
      <xdr:spPr>
        <a:xfrm>
          <a:off x="1258094" y="788988"/>
          <a:ext cx="1315244" cy="425449"/>
        </a:xfrm>
        <a:prstGeom prst="roundRect">
          <a:avLst/>
        </a:prstGeom>
        <a:solidFill>
          <a:srgbClr val="26BCAA"/>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b="1">
              <a:solidFill>
                <a:schemeClr val="bg1"/>
              </a:solidFill>
              <a:latin typeface="Agency FB" panose="020B0503020202020204" pitchFamily="34" charset="0"/>
            </a:rPr>
            <a:t>Go</a:t>
          </a:r>
          <a:r>
            <a:rPr lang="en-US" sz="1800" b="1" baseline="0">
              <a:solidFill>
                <a:schemeClr val="bg1"/>
              </a:solidFill>
              <a:latin typeface="Agency FB" panose="020B0503020202020204" pitchFamily="34" charset="0"/>
            </a:rPr>
            <a:t> to Budget</a:t>
          </a:r>
          <a:endParaRPr lang="en-US" sz="1800" b="1">
            <a:solidFill>
              <a:schemeClr val="bg1"/>
            </a:solidFill>
            <a:latin typeface="Agency FB" panose="020B0503020202020204" pitchFamily="34" charset="0"/>
          </a:endParaRPr>
        </a:p>
      </xdr:txBody>
    </xdr:sp>
    <xdr:clientData/>
  </xdr:twoCellAnchor>
  <xdr:twoCellAnchor>
    <xdr:from>
      <xdr:col>0</xdr:col>
      <xdr:colOff>55220</xdr:colOff>
      <xdr:row>9</xdr:row>
      <xdr:rowOff>8835</xdr:rowOff>
    </xdr:from>
    <xdr:to>
      <xdr:col>1</xdr:col>
      <xdr:colOff>26506</xdr:colOff>
      <xdr:row>17</xdr:row>
      <xdr:rowOff>30369</xdr:rowOff>
    </xdr:to>
    <xdr:sp macro="" textlink="">
      <xdr:nvSpPr>
        <xdr:cNvPr id="4" name="Round Same Side Corner Rectangle 3">
          <a:extLst>
            <a:ext uri="{FF2B5EF4-FFF2-40B4-BE49-F238E27FC236}">
              <a16:creationId xmlns:a16="http://schemas.microsoft.com/office/drawing/2014/main" id="{00000000-0008-0000-0100-000004000000}"/>
            </a:ext>
          </a:extLst>
        </xdr:cNvPr>
        <xdr:cNvSpPr/>
      </xdr:nvSpPr>
      <xdr:spPr>
        <a:xfrm rot="16200000">
          <a:off x="-542785" y="3229666"/>
          <a:ext cx="1871317" cy="675308"/>
        </a:xfrm>
        <a:prstGeom prst="round2SameRect">
          <a:avLst/>
        </a:prstGeom>
        <a:solidFill>
          <a:srgbClr val="26BCAA"/>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Extra Payment Dashboard</a:t>
          </a:r>
        </a:p>
      </xdr:txBody>
    </xdr:sp>
    <xdr:clientData/>
  </xdr:twoCellAnchor>
  <xdr:twoCellAnchor>
    <xdr:from>
      <xdr:col>0</xdr:col>
      <xdr:colOff>217716</xdr:colOff>
      <xdr:row>17</xdr:row>
      <xdr:rowOff>234674</xdr:rowOff>
    </xdr:from>
    <xdr:to>
      <xdr:col>1</xdr:col>
      <xdr:colOff>39916</xdr:colOff>
      <xdr:row>29</xdr:row>
      <xdr:rowOff>12149</xdr:rowOff>
    </xdr:to>
    <xdr:sp macro="" textlink="">
      <xdr:nvSpPr>
        <xdr:cNvPr id="29" name="Round Same Side Corner Rectangle 28">
          <a:hlinkClick xmlns:r="http://schemas.openxmlformats.org/officeDocument/2006/relationships" r:id="rId6"/>
          <a:extLst>
            <a:ext uri="{FF2B5EF4-FFF2-40B4-BE49-F238E27FC236}">
              <a16:creationId xmlns:a16="http://schemas.microsoft.com/office/drawing/2014/main" id="{00000000-0008-0000-0100-00001D000000}"/>
            </a:ext>
          </a:extLst>
        </xdr:cNvPr>
        <xdr:cNvSpPr/>
      </xdr:nvSpPr>
      <xdr:spPr>
        <a:xfrm rot="16200000">
          <a:off x="-843563" y="5768562"/>
          <a:ext cx="2648779" cy="526222"/>
        </a:xfrm>
        <a:prstGeom prst="round2Same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800">
              <a:solidFill>
                <a:schemeClr val="bg2">
                  <a:lumMod val="90000"/>
                </a:schemeClr>
              </a:solidFill>
              <a:latin typeface="+mn-lt"/>
              <a:ea typeface="+mn-ea"/>
              <a:cs typeface="+mn-cs"/>
            </a:rPr>
            <a:t>Amortization Schedule</a:t>
          </a:r>
        </a:p>
      </xdr:txBody>
    </xdr:sp>
    <xdr:clientData/>
  </xdr:twoCellAnchor>
  <xdr:twoCellAnchor>
    <xdr:from>
      <xdr:col>0</xdr:col>
      <xdr:colOff>190108</xdr:colOff>
      <xdr:row>0</xdr:row>
      <xdr:rowOff>0</xdr:rowOff>
    </xdr:from>
    <xdr:to>
      <xdr:col>1</xdr:col>
      <xdr:colOff>12308</xdr:colOff>
      <xdr:row>7</xdr:row>
      <xdr:rowOff>176696</xdr:rowOff>
    </xdr:to>
    <xdr:sp macro="" textlink="">
      <xdr:nvSpPr>
        <xdr:cNvPr id="30" name="Round Same Side Corner Rectangle 29">
          <a:hlinkClick xmlns:r="http://schemas.openxmlformats.org/officeDocument/2006/relationships" r:id="rId7"/>
          <a:extLst>
            <a:ext uri="{FF2B5EF4-FFF2-40B4-BE49-F238E27FC236}">
              <a16:creationId xmlns:a16="http://schemas.microsoft.com/office/drawing/2014/main" id="{00000000-0008-0000-0100-00001E000000}"/>
            </a:ext>
          </a:extLst>
        </xdr:cNvPr>
        <xdr:cNvSpPr/>
      </xdr:nvSpPr>
      <xdr:spPr>
        <a:xfrm rot="16200000">
          <a:off x="-732575" y="922683"/>
          <a:ext cx="2371587" cy="526222"/>
        </a:xfrm>
        <a:prstGeom prst="round2Same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bg2">
                  <a:lumMod val="90000"/>
                </a:schemeClr>
              </a:solidFill>
            </a:rPr>
            <a:t>Financial</a:t>
          </a:r>
          <a:r>
            <a:rPr lang="en-US" sz="2000" baseline="0">
              <a:solidFill>
                <a:schemeClr val="bg2">
                  <a:lumMod val="90000"/>
                </a:schemeClr>
              </a:solidFill>
            </a:rPr>
            <a:t> Snapshot</a:t>
          </a:r>
          <a:endParaRPr lang="en-US" sz="2000">
            <a:solidFill>
              <a:schemeClr val="bg2">
                <a:lumMod val="90000"/>
              </a:schemeClr>
            </a:solidFill>
          </a:endParaRPr>
        </a:p>
      </xdr:txBody>
    </xdr:sp>
    <xdr:clientData/>
  </xdr:twoCellAnchor>
  <xdr:twoCellAnchor>
    <xdr:from>
      <xdr:col>0</xdr:col>
      <xdr:colOff>299357</xdr:colOff>
      <xdr:row>28</xdr:row>
      <xdr:rowOff>54427</xdr:rowOff>
    </xdr:from>
    <xdr:to>
      <xdr:col>1</xdr:col>
      <xdr:colOff>16933</xdr:colOff>
      <xdr:row>37</xdr:row>
      <xdr:rowOff>39048</xdr:rowOff>
    </xdr:to>
    <xdr:sp macro="" textlink="">
      <xdr:nvSpPr>
        <xdr:cNvPr id="14" name="Round Same Side Corner Rectangle 13">
          <a:hlinkClick xmlns:r="http://schemas.openxmlformats.org/officeDocument/2006/relationships" r:id="rId8"/>
          <a:extLst>
            <a:ext uri="{FF2B5EF4-FFF2-40B4-BE49-F238E27FC236}">
              <a16:creationId xmlns:a16="http://schemas.microsoft.com/office/drawing/2014/main" id="{00000000-0008-0000-0100-00000E000000}"/>
            </a:ext>
          </a:extLst>
        </xdr:cNvPr>
        <xdr:cNvSpPr/>
      </xdr:nvSpPr>
      <xdr:spPr>
        <a:xfrm rot="16200000">
          <a:off x="-419272" y="7413342"/>
          <a:ext cx="1862406" cy="425147"/>
        </a:xfrm>
        <a:prstGeom prst="round2Same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2000">
              <a:solidFill>
                <a:schemeClr val="bg2">
                  <a:lumMod val="90000"/>
                </a:schemeClr>
              </a:solidFill>
              <a:latin typeface="+mn-lt"/>
              <a:ea typeface="+mn-ea"/>
              <a:cs typeface="+mn-cs"/>
            </a:rPr>
            <a:t>Fixed vs ARM</a:t>
          </a:r>
        </a:p>
      </xdr:txBody>
    </xdr:sp>
    <xdr:clientData/>
  </xdr:twoCellAnchor>
  <xdr:twoCellAnchor>
    <xdr:from>
      <xdr:col>2</xdr:col>
      <xdr:colOff>317501</xdr:colOff>
      <xdr:row>32</xdr:row>
      <xdr:rowOff>151847</xdr:rowOff>
    </xdr:from>
    <xdr:to>
      <xdr:col>8</xdr:col>
      <xdr:colOff>222060</xdr:colOff>
      <xdr:row>50</xdr:row>
      <xdr:rowOff>159503</xdr:rowOff>
    </xdr:to>
    <xdr:grpSp>
      <xdr:nvGrpSpPr>
        <xdr:cNvPr id="19" name="Group 18">
          <a:extLst>
            <a:ext uri="{FF2B5EF4-FFF2-40B4-BE49-F238E27FC236}">
              <a16:creationId xmlns:a16="http://schemas.microsoft.com/office/drawing/2014/main" id="{00000000-0008-0000-0100-000013000000}"/>
            </a:ext>
          </a:extLst>
        </xdr:cNvPr>
        <xdr:cNvGrpSpPr/>
      </xdr:nvGrpSpPr>
      <xdr:grpSpPr>
        <a:xfrm>
          <a:off x="1397001" y="8013147"/>
          <a:ext cx="4832159" cy="3220756"/>
          <a:chOff x="1126430" y="5504847"/>
          <a:chExt cx="3935429" cy="3486352"/>
        </a:xfrm>
      </xdr:grpSpPr>
      <xdr:pic>
        <xdr:nvPicPr>
          <xdr:cNvPr id="24" name="Picture 23" descr="Related image">
            <a:extLst>
              <a:ext uri="{FF2B5EF4-FFF2-40B4-BE49-F238E27FC236}">
                <a16:creationId xmlns:a16="http://schemas.microsoft.com/office/drawing/2014/main" id="{00000000-0008-0000-0100-000018000000}"/>
              </a:ext>
            </a:extLst>
          </xdr:cNvPr>
          <xdr:cNvPicPr>
            <a:picLocks noChangeAspect="1" noChangeArrowheads="1"/>
          </xdr:cNvPicPr>
        </xdr:nvPicPr>
        <xdr:blipFill rotWithShape="1">
          <a:blip xmlns:r="http://schemas.openxmlformats.org/officeDocument/2006/relationships" r:embed="rId9">
            <a:clrChange>
              <a:clrFrom>
                <a:srgbClr val="000000">
                  <a:alpha val="0"/>
                </a:srgbClr>
              </a:clrFrom>
              <a:clrTo>
                <a:srgbClr val="000000">
                  <a:alpha val="0"/>
                </a:srgbClr>
              </a:clrTo>
            </a:clrChange>
            <a:extLst>
              <a:ext uri="{28A0092B-C50C-407E-A947-70E740481C1C}">
                <a14:useLocalDpi xmlns:a14="http://schemas.microsoft.com/office/drawing/2010/main" val="0"/>
              </a:ext>
            </a:extLst>
          </a:blip>
          <a:srcRect l="20389" r="20389"/>
          <a:stretch/>
        </xdr:blipFill>
        <xdr:spPr bwMode="auto">
          <a:xfrm>
            <a:off x="1126430" y="5810251"/>
            <a:ext cx="1867141" cy="3180948"/>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25" name="Group 24">
            <a:extLst>
              <a:ext uri="{FF2B5EF4-FFF2-40B4-BE49-F238E27FC236}">
                <a16:creationId xmlns:a16="http://schemas.microsoft.com/office/drawing/2014/main" id="{00000000-0008-0000-0100-000019000000}"/>
              </a:ext>
            </a:extLst>
          </xdr:cNvPr>
          <xdr:cNvGrpSpPr/>
        </xdr:nvGrpSpPr>
        <xdr:grpSpPr>
          <a:xfrm>
            <a:off x="2822729" y="5504847"/>
            <a:ext cx="2239130" cy="889000"/>
            <a:chOff x="4360334" y="6381751"/>
            <a:chExt cx="3732081" cy="889000"/>
          </a:xfrm>
          <a:solidFill>
            <a:srgbClr val="FFC000"/>
          </a:solidFill>
        </xdr:grpSpPr>
        <xdr:sp macro="" textlink="">
          <xdr:nvSpPr>
            <xdr:cNvPr id="26" name="Rounded Rectangular Callout 25">
              <a:extLst>
                <a:ext uri="{FF2B5EF4-FFF2-40B4-BE49-F238E27FC236}">
                  <a16:creationId xmlns:a16="http://schemas.microsoft.com/office/drawing/2014/main" id="{00000000-0008-0000-0100-00001A000000}"/>
                </a:ext>
              </a:extLst>
            </xdr:cNvPr>
            <xdr:cNvSpPr/>
          </xdr:nvSpPr>
          <xdr:spPr>
            <a:xfrm flipV="1">
              <a:off x="4360334" y="6381751"/>
              <a:ext cx="3732081" cy="889000"/>
            </a:xfrm>
            <a:prstGeom prst="wedgeRoundRectCallout">
              <a:avLst>
                <a:gd name="adj1" fmla="val -63698"/>
                <a:gd name="adj2" fmla="val -31547"/>
                <a:gd name="adj3" fmla="val 16667"/>
              </a:avLst>
            </a:prstGeom>
            <a:grp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200"/>
            </a:p>
          </xdr:txBody>
        </xdr:sp>
        <xdr:sp macro="" textlink="">
          <xdr:nvSpPr>
            <xdr:cNvPr id="27" name="TextBox 26">
              <a:extLst>
                <a:ext uri="{FF2B5EF4-FFF2-40B4-BE49-F238E27FC236}">
                  <a16:creationId xmlns:a16="http://schemas.microsoft.com/office/drawing/2014/main" id="{00000000-0008-0000-0100-00001B000000}"/>
                </a:ext>
              </a:extLst>
            </xdr:cNvPr>
            <xdr:cNvSpPr txBox="1">
              <a:spLocks noChangeAspect="1"/>
            </xdr:cNvSpPr>
          </xdr:nvSpPr>
          <xdr:spPr>
            <a:xfrm>
              <a:off x="4476749" y="6455830"/>
              <a:ext cx="3562349" cy="76200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600" b="1" i="1">
                  <a:solidFill>
                    <a:schemeClr val="dk1"/>
                  </a:solidFill>
                  <a:effectLst/>
                  <a:latin typeface="Arial" panose="020B0604020202020204" pitchFamily="34" charset="0"/>
                  <a:ea typeface="+mn-ea"/>
                  <a:cs typeface="Arial" panose="020B0604020202020204" pitchFamily="34" charset="0"/>
                </a:rPr>
                <a:t>Note: ONLY orange fields are editable</a:t>
              </a:r>
              <a:endParaRPr lang="en-US" sz="1600" b="1" i="1">
                <a:latin typeface="Arial" panose="020B0604020202020204" pitchFamily="34" charset="0"/>
                <a:cs typeface="Arial" panose="020B0604020202020204" pitchFamily="34" charset="0"/>
              </a:endParaRPr>
            </a:p>
          </xdr:txBody>
        </xdr:sp>
      </xdr:grpSp>
    </xdr:grpSp>
    <xdr:clientData/>
  </xdr:twoCellAnchor>
  <xdr:oneCellAnchor>
    <xdr:from>
      <xdr:col>29</xdr:col>
      <xdr:colOff>13806</xdr:colOff>
      <xdr:row>1</xdr:row>
      <xdr:rowOff>289891</xdr:rowOff>
    </xdr:from>
    <xdr:ext cx="5494130" cy="2153479"/>
    <xdr:sp macro="" textlink="">
      <xdr:nvSpPr>
        <xdr:cNvPr id="3" name="TextBox 2">
          <a:extLst>
            <a:ext uri="{FF2B5EF4-FFF2-40B4-BE49-F238E27FC236}">
              <a16:creationId xmlns:a16="http://schemas.microsoft.com/office/drawing/2014/main" id="{1C2EDFB6-6D04-499C-8D90-84ECF9C105E8}"/>
            </a:ext>
          </a:extLst>
        </xdr:cNvPr>
        <xdr:cNvSpPr txBox="1"/>
      </xdr:nvSpPr>
      <xdr:spPr>
        <a:xfrm>
          <a:off x="19312284" y="704021"/>
          <a:ext cx="5494130" cy="2153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400" b="1"/>
            <a:t>Mortgage Graph: </a:t>
          </a:r>
          <a:r>
            <a:rPr lang="en-US" sz="1800"/>
            <a:t>- Orange bar that shows the regular monthly payment and shows you how much time left on your loan. - Blue bar shows the actual progress; it will update and show you how much time left on your loan if you were to stop making extra payment - Green bar shows your potential based on your ability to make extra payment and reduce your principal loan </a:t>
          </a:r>
        </a:p>
      </xdr:txBody>
    </xdr:sp>
    <xdr:clientData/>
  </xdr:oneCellAnchor>
  <xdr:oneCellAnchor>
    <xdr:from>
      <xdr:col>35</xdr:col>
      <xdr:colOff>96632</xdr:colOff>
      <xdr:row>17</xdr:row>
      <xdr:rowOff>151845</xdr:rowOff>
    </xdr:from>
    <xdr:ext cx="2954130" cy="3644349"/>
    <xdr:sp macro="" textlink="">
      <xdr:nvSpPr>
        <xdr:cNvPr id="5" name="TextBox 4">
          <a:extLst>
            <a:ext uri="{FF2B5EF4-FFF2-40B4-BE49-F238E27FC236}">
              <a16:creationId xmlns:a16="http://schemas.microsoft.com/office/drawing/2014/main" id="{5C7F3AC5-4C87-4E85-B021-CEDAFC496C09}"/>
            </a:ext>
          </a:extLst>
        </xdr:cNvPr>
        <xdr:cNvSpPr txBox="1"/>
      </xdr:nvSpPr>
      <xdr:spPr>
        <a:xfrm>
          <a:off x="23039458" y="4624454"/>
          <a:ext cx="2954130" cy="36443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t>Mortgage dashboard: </a:t>
          </a:r>
          <a:r>
            <a:rPr lang="en-US" sz="1800"/>
            <a:t>Shows the pre-program calculator with visually-appealing tools that will help you understand your loan and help you track your progress and make you understand what may happen should you decide to apply the residual income to reduce the balance of your loan</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10</xdr:col>
      <xdr:colOff>182095</xdr:colOff>
      <xdr:row>2</xdr:row>
      <xdr:rowOff>219355</xdr:rowOff>
    </xdr:from>
    <xdr:to>
      <xdr:col>18</xdr:col>
      <xdr:colOff>67235</xdr:colOff>
      <xdr:row>16</xdr:row>
      <xdr:rowOff>15129</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1064559</xdr:colOff>
      <xdr:row>0</xdr:row>
      <xdr:rowOff>145677</xdr:rowOff>
    </xdr:from>
    <xdr:to>
      <xdr:col>11</xdr:col>
      <xdr:colOff>524171</xdr:colOff>
      <xdr:row>0</xdr:row>
      <xdr:rowOff>593352</xdr:rowOff>
    </xdr:to>
    <xdr:grpSp>
      <xdr:nvGrpSpPr>
        <xdr:cNvPr id="5" name="Wheat" descr="Image of single wheat stalk with subdued color" title="Page art">
          <a:extLst>
            <a:ext uri="{FF2B5EF4-FFF2-40B4-BE49-F238E27FC236}">
              <a16:creationId xmlns:a16="http://schemas.microsoft.com/office/drawing/2014/main" id="{00000000-0008-0000-0200-000005000000}"/>
            </a:ext>
          </a:extLst>
        </xdr:cNvPr>
        <xdr:cNvGrpSpPr>
          <a:grpSpLocks noChangeAspect="1"/>
        </xdr:cNvGrpSpPr>
      </xdr:nvGrpSpPr>
      <xdr:grpSpPr bwMode="auto">
        <a:xfrm>
          <a:off x="4784912" y="145677"/>
          <a:ext cx="2709318" cy="447675"/>
          <a:chOff x="1043" y="9"/>
          <a:chExt cx="271" cy="47"/>
        </a:xfrm>
        <a:solidFill>
          <a:srgbClr val="4DC76D"/>
        </a:solidFill>
      </xdr:grpSpPr>
      <xdr:sp macro="" textlink="">
        <xdr:nvSpPr>
          <xdr:cNvPr id="6" name="Freeform 5">
            <a:extLst>
              <a:ext uri="{FF2B5EF4-FFF2-40B4-BE49-F238E27FC236}">
                <a16:creationId xmlns:a16="http://schemas.microsoft.com/office/drawing/2014/main" id="{00000000-0008-0000-0200-000006000000}"/>
              </a:ext>
            </a:extLst>
          </xdr:cNvPr>
          <xdr:cNvSpPr>
            <a:spLocks/>
          </xdr:cNvSpPr>
        </xdr:nvSpPr>
        <xdr:spPr bwMode="auto">
          <a:xfrm>
            <a:off x="1145" y="10"/>
            <a:ext cx="46" cy="28"/>
          </a:xfrm>
          <a:custGeom>
            <a:avLst/>
            <a:gdLst>
              <a:gd name="T0" fmla="*/ 597 w 597"/>
              <a:gd name="T1" fmla="*/ 0 h 371"/>
              <a:gd name="T2" fmla="*/ 587 w 597"/>
              <a:gd name="T3" fmla="*/ 43 h 371"/>
              <a:gd name="T4" fmla="*/ 570 w 597"/>
              <a:gd name="T5" fmla="*/ 83 h 371"/>
              <a:gd name="T6" fmla="*/ 547 w 597"/>
              <a:gd name="T7" fmla="*/ 122 h 371"/>
              <a:gd name="T8" fmla="*/ 519 w 597"/>
              <a:gd name="T9" fmla="*/ 158 h 371"/>
              <a:gd name="T10" fmla="*/ 488 w 597"/>
              <a:gd name="T11" fmla="*/ 193 h 371"/>
              <a:gd name="T12" fmla="*/ 453 w 597"/>
              <a:gd name="T13" fmla="*/ 224 h 371"/>
              <a:gd name="T14" fmla="*/ 415 w 597"/>
              <a:gd name="T15" fmla="*/ 252 h 371"/>
              <a:gd name="T16" fmla="*/ 377 w 597"/>
              <a:gd name="T17" fmla="*/ 275 h 371"/>
              <a:gd name="T18" fmla="*/ 337 w 597"/>
              <a:gd name="T19" fmla="*/ 296 h 371"/>
              <a:gd name="T20" fmla="*/ 296 w 597"/>
              <a:gd name="T21" fmla="*/ 312 h 371"/>
              <a:gd name="T22" fmla="*/ 286 w 597"/>
              <a:gd name="T23" fmla="*/ 316 h 371"/>
              <a:gd name="T24" fmla="*/ 235 w 597"/>
              <a:gd name="T25" fmla="*/ 333 h 371"/>
              <a:gd name="T26" fmla="*/ 185 w 597"/>
              <a:gd name="T27" fmla="*/ 349 h 371"/>
              <a:gd name="T28" fmla="*/ 129 w 597"/>
              <a:gd name="T29" fmla="*/ 363 h 371"/>
              <a:gd name="T30" fmla="*/ 121 w 597"/>
              <a:gd name="T31" fmla="*/ 366 h 371"/>
              <a:gd name="T32" fmla="*/ 112 w 597"/>
              <a:gd name="T33" fmla="*/ 370 h 371"/>
              <a:gd name="T34" fmla="*/ 103 w 597"/>
              <a:gd name="T35" fmla="*/ 371 h 371"/>
              <a:gd name="T36" fmla="*/ 94 w 597"/>
              <a:gd name="T37" fmla="*/ 371 h 371"/>
              <a:gd name="T38" fmla="*/ 83 w 597"/>
              <a:gd name="T39" fmla="*/ 367 h 371"/>
              <a:gd name="T40" fmla="*/ 72 w 597"/>
              <a:gd name="T41" fmla="*/ 365 h 371"/>
              <a:gd name="T42" fmla="*/ 76 w 597"/>
              <a:gd name="T43" fmla="*/ 364 h 371"/>
              <a:gd name="T44" fmla="*/ 81 w 597"/>
              <a:gd name="T45" fmla="*/ 363 h 371"/>
              <a:gd name="T46" fmla="*/ 87 w 597"/>
              <a:gd name="T47" fmla="*/ 360 h 371"/>
              <a:gd name="T48" fmla="*/ 92 w 597"/>
              <a:gd name="T49" fmla="*/ 358 h 371"/>
              <a:gd name="T50" fmla="*/ 96 w 597"/>
              <a:gd name="T51" fmla="*/ 357 h 371"/>
              <a:gd name="T52" fmla="*/ 133 w 597"/>
              <a:gd name="T53" fmla="*/ 343 h 371"/>
              <a:gd name="T54" fmla="*/ 169 w 597"/>
              <a:gd name="T55" fmla="*/ 326 h 371"/>
              <a:gd name="T56" fmla="*/ 153 w 597"/>
              <a:gd name="T57" fmla="*/ 332 h 371"/>
              <a:gd name="T58" fmla="*/ 136 w 597"/>
              <a:gd name="T59" fmla="*/ 336 h 371"/>
              <a:gd name="T60" fmla="*/ 118 w 597"/>
              <a:gd name="T61" fmla="*/ 341 h 371"/>
              <a:gd name="T62" fmla="*/ 102 w 597"/>
              <a:gd name="T63" fmla="*/ 347 h 371"/>
              <a:gd name="T64" fmla="*/ 86 w 597"/>
              <a:gd name="T65" fmla="*/ 353 h 371"/>
              <a:gd name="T66" fmla="*/ 70 w 597"/>
              <a:gd name="T67" fmla="*/ 359 h 371"/>
              <a:gd name="T68" fmla="*/ 52 w 597"/>
              <a:gd name="T69" fmla="*/ 360 h 371"/>
              <a:gd name="T70" fmla="*/ 35 w 597"/>
              <a:gd name="T71" fmla="*/ 360 h 371"/>
              <a:gd name="T72" fmla="*/ 18 w 597"/>
              <a:gd name="T73" fmla="*/ 358 h 371"/>
              <a:gd name="T74" fmla="*/ 0 w 597"/>
              <a:gd name="T75" fmla="*/ 357 h 371"/>
              <a:gd name="T76" fmla="*/ 12 w 597"/>
              <a:gd name="T77" fmla="*/ 355 h 371"/>
              <a:gd name="T78" fmla="*/ 25 w 597"/>
              <a:gd name="T79" fmla="*/ 351 h 371"/>
              <a:gd name="T80" fmla="*/ 48 w 597"/>
              <a:gd name="T81" fmla="*/ 346 h 371"/>
              <a:gd name="T82" fmla="*/ 106 w 597"/>
              <a:gd name="T83" fmla="*/ 332 h 371"/>
              <a:gd name="T84" fmla="*/ 161 w 597"/>
              <a:gd name="T85" fmla="*/ 315 h 371"/>
              <a:gd name="T86" fmla="*/ 216 w 597"/>
              <a:gd name="T87" fmla="*/ 296 h 371"/>
              <a:gd name="T88" fmla="*/ 245 w 597"/>
              <a:gd name="T89" fmla="*/ 285 h 371"/>
              <a:gd name="T90" fmla="*/ 276 w 597"/>
              <a:gd name="T91" fmla="*/ 272 h 371"/>
              <a:gd name="T92" fmla="*/ 310 w 597"/>
              <a:gd name="T93" fmla="*/ 257 h 371"/>
              <a:gd name="T94" fmla="*/ 346 w 597"/>
              <a:gd name="T95" fmla="*/ 239 h 371"/>
              <a:gd name="T96" fmla="*/ 381 w 597"/>
              <a:gd name="T97" fmla="*/ 218 h 371"/>
              <a:gd name="T98" fmla="*/ 418 w 597"/>
              <a:gd name="T99" fmla="*/ 196 h 371"/>
              <a:gd name="T100" fmla="*/ 453 w 597"/>
              <a:gd name="T101" fmla="*/ 170 h 371"/>
              <a:gd name="T102" fmla="*/ 486 w 597"/>
              <a:gd name="T103" fmla="*/ 142 h 371"/>
              <a:gd name="T104" fmla="*/ 518 w 597"/>
              <a:gd name="T105" fmla="*/ 111 h 371"/>
              <a:gd name="T106" fmla="*/ 548 w 597"/>
              <a:gd name="T107" fmla="*/ 77 h 371"/>
              <a:gd name="T108" fmla="*/ 575 w 597"/>
              <a:gd name="T109" fmla="*/ 40 h 371"/>
              <a:gd name="T110" fmla="*/ 597 w 597"/>
              <a:gd name="T111" fmla="*/ 0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7" h="371">
                <a:moveTo>
                  <a:pt x="597" y="0"/>
                </a:moveTo>
                <a:lnTo>
                  <a:pt x="587" y="43"/>
                </a:lnTo>
                <a:lnTo>
                  <a:pt x="570" y="83"/>
                </a:lnTo>
                <a:lnTo>
                  <a:pt x="547" y="122"/>
                </a:lnTo>
                <a:lnTo>
                  <a:pt x="519" y="158"/>
                </a:lnTo>
                <a:lnTo>
                  <a:pt x="488" y="193"/>
                </a:lnTo>
                <a:lnTo>
                  <a:pt x="453" y="224"/>
                </a:lnTo>
                <a:lnTo>
                  <a:pt x="415" y="252"/>
                </a:lnTo>
                <a:lnTo>
                  <a:pt x="377" y="275"/>
                </a:lnTo>
                <a:lnTo>
                  <a:pt x="337" y="296"/>
                </a:lnTo>
                <a:lnTo>
                  <a:pt x="296" y="312"/>
                </a:lnTo>
                <a:lnTo>
                  <a:pt x="286" y="316"/>
                </a:lnTo>
                <a:lnTo>
                  <a:pt x="235" y="333"/>
                </a:lnTo>
                <a:lnTo>
                  <a:pt x="185" y="349"/>
                </a:lnTo>
                <a:lnTo>
                  <a:pt x="129" y="363"/>
                </a:lnTo>
                <a:lnTo>
                  <a:pt x="121" y="366"/>
                </a:lnTo>
                <a:lnTo>
                  <a:pt x="112" y="370"/>
                </a:lnTo>
                <a:lnTo>
                  <a:pt x="103" y="371"/>
                </a:lnTo>
                <a:lnTo>
                  <a:pt x="94" y="371"/>
                </a:lnTo>
                <a:lnTo>
                  <a:pt x="83" y="367"/>
                </a:lnTo>
                <a:lnTo>
                  <a:pt x="72" y="365"/>
                </a:lnTo>
                <a:lnTo>
                  <a:pt x="76" y="364"/>
                </a:lnTo>
                <a:lnTo>
                  <a:pt x="81" y="363"/>
                </a:lnTo>
                <a:lnTo>
                  <a:pt x="87" y="360"/>
                </a:lnTo>
                <a:lnTo>
                  <a:pt x="92" y="358"/>
                </a:lnTo>
                <a:lnTo>
                  <a:pt x="96" y="357"/>
                </a:lnTo>
                <a:lnTo>
                  <a:pt x="133" y="343"/>
                </a:lnTo>
                <a:lnTo>
                  <a:pt x="169" y="326"/>
                </a:lnTo>
                <a:lnTo>
                  <a:pt x="153" y="332"/>
                </a:lnTo>
                <a:lnTo>
                  <a:pt x="136" y="336"/>
                </a:lnTo>
                <a:lnTo>
                  <a:pt x="118" y="341"/>
                </a:lnTo>
                <a:lnTo>
                  <a:pt x="102" y="347"/>
                </a:lnTo>
                <a:lnTo>
                  <a:pt x="86" y="353"/>
                </a:lnTo>
                <a:lnTo>
                  <a:pt x="70" y="359"/>
                </a:lnTo>
                <a:lnTo>
                  <a:pt x="52" y="360"/>
                </a:lnTo>
                <a:lnTo>
                  <a:pt x="35" y="360"/>
                </a:lnTo>
                <a:lnTo>
                  <a:pt x="18" y="358"/>
                </a:lnTo>
                <a:lnTo>
                  <a:pt x="0" y="357"/>
                </a:lnTo>
                <a:lnTo>
                  <a:pt x="12" y="355"/>
                </a:lnTo>
                <a:lnTo>
                  <a:pt x="25" y="351"/>
                </a:lnTo>
                <a:lnTo>
                  <a:pt x="48" y="346"/>
                </a:lnTo>
                <a:lnTo>
                  <a:pt x="106" y="332"/>
                </a:lnTo>
                <a:lnTo>
                  <a:pt x="161" y="315"/>
                </a:lnTo>
                <a:lnTo>
                  <a:pt x="216" y="296"/>
                </a:lnTo>
                <a:lnTo>
                  <a:pt x="245" y="285"/>
                </a:lnTo>
                <a:lnTo>
                  <a:pt x="276" y="272"/>
                </a:lnTo>
                <a:lnTo>
                  <a:pt x="310" y="257"/>
                </a:lnTo>
                <a:lnTo>
                  <a:pt x="346" y="239"/>
                </a:lnTo>
                <a:lnTo>
                  <a:pt x="381" y="218"/>
                </a:lnTo>
                <a:lnTo>
                  <a:pt x="418" y="196"/>
                </a:lnTo>
                <a:lnTo>
                  <a:pt x="453" y="170"/>
                </a:lnTo>
                <a:lnTo>
                  <a:pt x="486" y="142"/>
                </a:lnTo>
                <a:lnTo>
                  <a:pt x="518" y="111"/>
                </a:lnTo>
                <a:lnTo>
                  <a:pt x="548" y="77"/>
                </a:lnTo>
                <a:lnTo>
                  <a:pt x="575" y="40"/>
                </a:lnTo>
                <a:lnTo>
                  <a:pt x="597" y="0"/>
                </a:lnTo>
                <a:close/>
              </a:path>
            </a:pathLst>
          </a:custGeom>
          <a:grpFill/>
          <a:ln w="0">
            <a:noFill/>
            <a:prstDash val="solid"/>
            <a:round/>
            <a:headEnd/>
            <a:tailEnd/>
          </a:ln>
        </xdr:spPr>
      </xdr:sp>
      <xdr:sp macro="" textlink="">
        <xdr:nvSpPr>
          <xdr:cNvPr id="7" name="Freeform 6">
            <a:extLst>
              <a:ext uri="{FF2B5EF4-FFF2-40B4-BE49-F238E27FC236}">
                <a16:creationId xmlns:a16="http://schemas.microsoft.com/office/drawing/2014/main" id="{00000000-0008-0000-0200-00000700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8" name="Freeform 7">
            <a:extLst>
              <a:ext uri="{FF2B5EF4-FFF2-40B4-BE49-F238E27FC236}">
                <a16:creationId xmlns:a16="http://schemas.microsoft.com/office/drawing/2014/main" id="{00000000-0008-0000-0200-00000800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9" name="Freeform 8">
            <a:extLst>
              <a:ext uri="{FF2B5EF4-FFF2-40B4-BE49-F238E27FC236}">
                <a16:creationId xmlns:a16="http://schemas.microsoft.com/office/drawing/2014/main" id="{00000000-0008-0000-0200-000009000000}"/>
              </a:ext>
            </a:extLst>
          </xdr:cNvPr>
          <xdr:cNvSpPr>
            <a:spLocks/>
          </xdr:cNvSpPr>
        </xdr:nvSpPr>
        <xdr:spPr bwMode="auto">
          <a:xfrm>
            <a:off x="1285" y="41"/>
            <a:ext cx="11" cy="5"/>
          </a:xfrm>
          <a:custGeom>
            <a:avLst/>
            <a:gdLst>
              <a:gd name="T0" fmla="*/ 148 w 148"/>
              <a:gd name="T1" fmla="*/ 0 h 54"/>
              <a:gd name="T2" fmla="*/ 140 w 148"/>
              <a:gd name="T3" fmla="*/ 5 h 54"/>
              <a:gd name="T4" fmla="*/ 132 w 148"/>
              <a:gd name="T5" fmla="*/ 11 h 54"/>
              <a:gd name="T6" fmla="*/ 123 w 148"/>
              <a:gd name="T7" fmla="*/ 18 h 54"/>
              <a:gd name="T8" fmla="*/ 117 w 148"/>
              <a:gd name="T9" fmla="*/ 24 h 54"/>
              <a:gd name="T10" fmla="*/ 93 w 148"/>
              <a:gd name="T11" fmla="*/ 36 h 54"/>
              <a:gd name="T12" fmla="*/ 72 w 148"/>
              <a:gd name="T13" fmla="*/ 44 h 54"/>
              <a:gd name="T14" fmla="*/ 49 w 148"/>
              <a:gd name="T15" fmla="*/ 51 h 54"/>
              <a:gd name="T16" fmla="*/ 26 w 148"/>
              <a:gd name="T17" fmla="*/ 54 h 54"/>
              <a:gd name="T18" fmla="*/ 18 w 148"/>
              <a:gd name="T19" fmla="*/ 54 h 54"/>
              <a:gd name="T20" fmla="*/ 9 w 148"/>
              <a:gd name="T21" fmla="*/ 52 h 54"/>
              <a:gd name="T22" fmla="*/ 3 w 148"/>
              <a:gd name="T23" fmla="*/ 48 h 54"/>
              <a:gd name="T24" fmla="*/ 0 w 148"/>
              <a:gd name="T25" fmla="*/ 43 h 54"/>
              <a:gd name="T26" fmla="*/ 0 w 148"/>
              <a:gd name="T27" fmla="*/ 36 h 54"/>
              <a:gd name="T28" fmla="*/ 2 w 148"/>
              <a:gd name="T29" fmla="*/ 31 h 54"/>
              <a:gd name="T30" fmla="*/ 8 w 148"/>
              <a:gd name="T31" fmla="*/ 24 h 54"/>
              <a:gd name="T32" fmla="*/ 16 w 148"/>
              <a:gd name="T33" fmla="*/ 17 h 54"/>
              <a:gd name="T34" fmla="*/ 23 w 148"/>
              <a:gd name="T35" fmla="*/ 13 h 54"/>
              <a:gd name="T36" fmla="*/ 39 w 148"/>
              <a:gd name="T37" fmla="*/ 9 h 54"/>
              <a:gd name="T38" fmla="*/ 58 w 148"/>
              <a:gd name="T39" fmla="*/ 7 h 54"/>
              <a:gd name="T40" fmla="*/ 76 w 148"/>
              <a:gd name="T41" fmla="*/ 7 h 54"/>
              <a:gd name="T42" fmla="*/ 92 w 148"/>
              <a:gd name="T43" fmla="*/ 6 h 54"/>
              <a:gd name="T44" fmla="*/ 121 w 148"/>
              <a:gd name="T45" fmla="*/ 5 h 54"/>
              <a:gd name="T46" fmla="*/ 148 w 148"/>
              <a:gd name="T4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8" h="54">
                <a:moveTo>
                  <a:pt x="148" y="0"/>
                </a:moveTo>
                <a:lnTo>
                  <a:pt x="140" y="5"/>
                </a:lnTo>
                <a:lnTo>
                  <a:pt x="132" y="11"/>
                </a:lnTo>
                <a:lnTo>
                  <a:pt x="123" y="18"/>
                </a:lnTo>
                <a:lnTo>
                  <a:pt x="117" y="24"/>
                </a:lnTo>
                <a:lnTo>
                  <a:pt x="93" y="36"/>
                </a:lnTo>
                <a:lnTo>
                  <a:pt x="72" y="44"/>
                </a:lnTo>
                <a:lnTo>
                  <a:pt x="49" y="51"/>
                </a:lnTo>
                <a:lnTo>
                  <a:pt x="26" y="54"/>
                </a:lnTo>
                <a:lnTo>
                  <a:pt x="18" y="54"/>
                </a:lnTo>
                <a:lnTo>
                  <a:pt x="9" y="52"/>
                </a:lnTo>
                <a:lnTo>
                  <a:pt x="3" y="48"/>
                </a:lnTo>
                <a:lnTo>
                  <a:pt x="0" y="43"/>
                </a:lnTo>
                <a:lnTo>
                  <a:pt x="0" y="36"/>
                </a:lnTo>
                <a:lnTo>
                  <a:pt x="2" y="31"/>
                </a:lnTo>
                <a:lnTo>
                  <a:pt x="8" y="24"/>
                </a:lnTo>
                <a:lnTo>
                  <a:pt x="16" y="17"/>
                </a:lnTo>
                <a:lnTo>
                  <a:pt x="23" y="13"/>
                </a:lnTo>
                <a:lnTo>
                  <a:pt x="39" y="9"/>
                </a:lnTo>
                <a:lnTo>
                  <a:pt x="58" y="7"/>
                </a:lnTo>
                <a:lnTo>
                  <a:pt x="76" y="7"/>
                </a:lnTo>
                <a:lnTo>
                  <a:pt x="92" y="6"/>
                </a:lnTo>
                <a:lnTo>
                  <a:pt x="121" y="5"/>
                </a:lnTo>
                <a:lnTo>
                  <a:pt x="148" y="0"/>
                </a:lnTo>
                <a:close/>
              </a:path>
            </a:pathLst>
          </a:custGeom>
          <a:grpFill/>
          <a:ln w="0">
            <a:noFill/>
            <a:prstDash val="solid"/>
            <a:round/>
            <a:headEnd/>
            <a:tailEnd/>
          </a:ln>
        </xdr:spPr>
      </xdr:sp>
      <xdr:sp macro="" textlink="">
        <xdr:nvSpPr>
          <xdr:cNvPr id="10" name="Freeform 9">
            <a:extLst>
              <a:ext uri="{FF2B5EF4-FFF2-40B4-BE49-F238E27FC236}">
                <a16:creationId xmlns:a16="http://schemas.microsoft.com/office/drawing/2014/main" id="{00000000-0008-0000-0200-00000A000000}"/>
              </a:ext>
            </a:extLst>
          </xdr:cNvPr>
          <xdr:cNvSpPr>
            <a:spLocks/>
          </xdr:cNvSpPr>
        </xdr:nvSpPr>
        <xdr:spPr bwMode="auto">
          <a:xfrm>
            <a:off x="1277" y="42"/>
            <a:ext cx="10" cy="7"/>
          </a:xfrm>
          <a:custGeom>
            <a:avLst/>
            <a:gdLst>
              <a:gd name="T0" fmla="*/ 14 w 129"/>
              <a:gd name="T1" fmla="*/ 0 h 93"/>
              <a:gd name="T2" fmla="*/ 24 w 129"/>
              <a:gd name="T3" fmla="*/ 0 h 93"/>
              <a:gd name="T4" fmla="*/ 32 w 129"/>
              <a:gd name="T5" fmla="*/ 2 h 93"/>
              <a:gd name="T6" fmla="*/ 41 w 129"/>
              <a:gd name="T7" fmla="*/ 5 h 93"/>
              <a:gd name="T8" fmla="*/ 55 w 129"/>
              <a:gd name="T9" fmla="*/ 16 h 93"/>
              <a:gd name="T10" fmla="*/ 66 w 129"/>
              <a:gd name="T11" fmla="*/ 28 h 93"/>
              <a:gd name="T12" fmla="*/ 78 w 129"/>
              <a:gd name="T13" fmla="*/ 42 h 93"/>
              <a:gd name="T14" fmla="*/ 89 w 129"/>
              <a:gd name="T15" fmla="*/ 53 h 93"/>
              <a:gd name="T16" fmla="*/ 108 w 129"/>
              <a:gd name="T17" fmla="*/ 75 h 93"/>
              <a:gd name="T18" fmla="*/ 129 w 129"/>
              <a:gd name="T19" fmla="*/ 93 h 93"/>
              <a:gd name="T20" fmla="*/ 120 w 129"/>
              <a:gd name="T21" fmla="*/ 90 h 93"/>
              <a:gd name="T22" fmla="*/ 109 w 129"/>
              <a:gd name="T23" fmla="*/ 87 h 93"/>
              <a:gd name="T24" fmla="*/ 99 w 129"/>
              <a:gd name="T25" fmla="*/ 86 h 93"/>
              <a:gd name="T26" fmla="*/ 90 w 129"/>
              <a:gd name="T27" fmla="*/ 83 h 93"/>
              <a:gd name="T28" fmla="*/ 78 w 129"/>
              <a:gd name="T29" fmla="*/ 79 h 93"/>
              <a:gd name="T30" fmla="*/ 66 w 129"/>
              <a:gd name="T31" fmla="*/ 73 h 93"/>
              <a:gd name="T32" fmla="*/ 46 w 129"/>
              <a:gd name="T33" fmla="*/ 62 h 93"/>
              <a:gd name="T34" fmla="*/ 27 w 129"/>
              <a:gd name="T35" fmla="*/ 48 h 93"/>
              <a:gd name="T36" fmla="*/ 10 w 129"/>
              <a:gd name="T37" fmla="*/ 32 h 93"/>
              <a:gd name="T38" fmla="*/ 5 w 129"/>
              <a:gd name="T39" fmla="*/ 25 h 93"/>
              <a:gd name="T40" fmla="*/ 1 w 129"/>
              <a:gd name="T41" fmla="*/ 19 h 93"/>
              <a:gd name="T42" fmla="*/ 0 w 129"/>
              <a:gd name="T43" fmla="*/ 12 h 93"/>
              <a:gd name="T44" fmla="*/ 2 w 129"/>
              <a:gd name="T45" fmla="*/ 5 h 93"/>
              <a:gd name="T46" fmla="*/ 9 w 129"/>
              <a:gd name="T47" fmla="*/ 1 h 93"/>
              <a:gd name="T48" fmla="*/ 14 w 129"/>
              <a:gd name="T49"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9" h="93">
                <a:moveTo>
                  <a:pt x="14" y="0"/>
                </a:moveTo>
                <a:lnTo>
                  <a:pt x="24" y="0"/>
                </a:lnTo>
                <a:lnTo>
                  <a:pt x="32" y="2"/>
                </a:lnTo>
                <a:lnTo>
                  <a:pt x="41" y="5"/>
                </a:lnTo>
                <a:lnTo>
                  <a:pt x="55" y="16"/>
                </a:lnTo>
                <a:lnTo>
                  <a:pt x="66" y="28"/>
                </a:lnTo>
                <a:lnTo>
                  <a:pt x="78" y="42"/>
                </a:lnTo>
                <a:lnTo>
                  <a:pt x="89" y="53"/>
                </a:lnTo>
                <a:lnTo>
                  <a:pt x="108" y="75"/>
                </a:lnTo>
                <a:lnTo>
                  <a:pt x="129" y="93"/>
                </a:lnTo>
                <a:lnTo>
                  <a:pt x="120" y="90"/>
                </a:lnTo>
                <a:lnTo>
                  <a:pt x="109" y="87"/>
                </a:lnTo>
                <a:lnTo>
                  <a:pt x="99" y="86"/>
                </a:lnTo>
                <a:lnTo>
                  <a:pt x="90" y="83"/>
                </a:lnTo>
                <a:lnTo>
                  <a:pt x="78" y="79"/>
                </a:lnTo>
                <a:lnTo>
                  <a:pt x="66" y="73"/>
                </a:lnTo>
                <a:lnTo>
                  <a:pt x="46" y="62"/>
                </a:lnTo>
                <a:lnTo>
                  <a:pt x="27" y="48"/>
                </a:lnTo>
                <a:lnTo>
                  <a:pt x="10" y="32"/>
                </a:lnTo>
                <a:lnTo>
                  <a:pt x="5" y="25"/>
                </a:lnTo>
                <a:lnTo>
                  <a:pt x="1" y="19"/>
                </a:lnTo>
                <a:lnTo>
                  <a:pt x="0" y="12"/>
                </a:lnTo>
                <a:lnTo>
                  <a:pt x="2" y="5"/>
                </a:lnTo>
                <a:lnTo>
                  <a:pt x="9" y="1"/>
                </a:lnTo>
                <a:lnTo>
                  <a:pt x="14" y="0"/>
                </a:lnTo>
                <a:close/>
              </a:path>
            </a:pathLst>
          </a:custGeom>
          <a:grpFill/>
          <a:ln w="0">
            <a:noFill/>
            <a:prstDash val="solid"/>
            <a:round/>
            <a:headEnd/>
            <a:tailEnd/>
          </a:ln>
        </xdr:spPr>
      </xdr:sp>
      <xdr:sp macro="" textlink="">
        <xdr:nvSpPr>
          <xdr:cNvPr id="11" name="Freeform 10">
            <a:extLst>
              <a:ext uri="{FF2B5EF4-FFF2-40B4-BE49-F238E27FC236}">
                <a16:creationId xmlns:a16="http://schemas.microsoft.com/office/drawing/2014/main" id="{00000000-0008-0000-0200-00000B000000}"/>
              </a:ext>
            </a:extLst>
          </xdr:cNvPr>
          <xdr:cNvSpPr>
            <a:spLocks/>
          </xdr:cNvSpPr>
        </xdr:nvSpPr>
        <xdr:spPr bwMode="auto">
          <a:xfrm>
            <a:off x="1280" y="36"/>
            <a:ext cx="10" cy="6"/>
          </a:xfrm>
          <a:custGeom>
            <a:avLst/>
            <a:gdLst>
              <a:gd name="T0" fmla="*/ 137 w 137"/>
              <a:gd name="T1" fmla="*/ 0 h 82"/>
              <a:gd name="T2" fmla="*/ 131 w 137"/>
              <a:gd name="T3" fmla="*/ 5 h 82"/>
              <a:gd name="T4" fmla="*/ 125 w 137"/>
              <a:gd name="T5" fmla="*/ 13 h 82"/>
              <a:gd name="T6" fmla="*/ 118 w 137"/>
              <a:gd name="T7" fmla="*/ 23 h 82"/>
              <a:gd name="T8" fmla="*/ 112 w 137"/>
              <a:gd name="T9" fmla="*/ 30 h 82"/>
              <a:gd name="T10" fmla="*/ 102 w 137"/>
              <a:gd name="T11" fmla="*/ 39 h 82"/>
              <a:gd name="T12" fmla="*/ 92 w 137"/>
              <a:gd name="T13" fmla="*/ 47 h 82"/>
              <a:gd name="T14" fmla="*/ 73 w 137"/>
              <a:gd name="T15" fmla="*/ 61 h 82"/>
              <a:gd name="T16" fmla="*/ 52 w 137"/>
              <a:gd name="T17" fmla="*/ 72 h 82"/>
              <a:gd name="T18" fmla="*/ 30 w 137"/>
              <a:gd name="T19" fmla="*/ 81 h 82"/>
              <a:gd name="T20" fmla="*/ 22 w 137"/>
              <a:gd name="T21" fmla="*/ 82 h 82"/>
              <a:gd name="T22" fmla="*/ 14 w 137"/>
              <a:gd name="T23" fmla="*/ 82 h 82"/>
              <a:gd name="T24" fmla="*/ 7 w 137"/>
              <a:gd name="T25" fmla="*/ 80 h 82"/>
              <a:gd name="T26" fmla="*/ 1 w 137"/>
              <a:gd name="T27" fmla="*/ 76 h 82"/>
              <a:gd name="T28" fmla="*/ 0 w 137"/>
              <a:gd name="T29" fmla="*/ 68 h 82"/>
              <a:gd name="T30" fmla="*/ 1 w 137"/>
              <a:gd name="T31" fmla="*/ 64 h 82"/>
              <a:gd name="T32" fmla="*/ 9 w 137"/>
              <a:gd name="T33" fmla="*/ 51 h 82"/>
              <a:gd name="T34" fmla="*/ 18 w 137"/>
              <a:gd name="T35" fmla="*/ 41 h 82"/>
              <a:gd name="T36" fmla="*/ 33 w 137"/>
              <a:gd name="T37" fmla="*/ 34 h 82"/>
              <a:gd name="T38" fmla="*/ 51 w 137"/>
              <a:gd name="T39" fmla="*/ 27 h 82"/>
              <a:gd name="T40" fmla="*/ 68 w 137"/>
              <a:gd name="T41" fmla="*/ 22 h 82"/>
              <a:gd name="T42" fmla="*/ 85 w 137"/>
              <a:gd name="T43" fmla="*/ 18 h 82"/>
              <a:gd name="T44" fmla="*/ 113 w 137"/>
              <a:gd name="T45" fmla="*/ 10 h 82"/>
              <a:gd name="T46" fmla="*/ 137 w 137"/>
              <a:gd name="T47" fmla="*/ 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7" h="82">
                <a:moveTo>
                  <a:pt x="137" y="0"/>
                </a:moveTo>
                <a:lnTo>
                  <a:pt x="131" y="5"/>
                </a:lnTo>
                <a:lnTo>
                  <a:pt x="125" y="13"/>
                </a:lnTo>
                <a:lnTo>
                  <a:pt x="118" y="23"/>
                </a:lnTo>
                <a:lnTo>
                  <a:pt x="112" y="30"/>
                </a:lnTo>
                <a:lnTo>
                  <a:pt x="102" y="39"/>
                </a:lnTo>
                <a:lnTo>
                  <a:pt x="92" y="47"/>
                </a:lnTo>
                <a:lnTo>
                  <a:pt x="73" y="61"/>
                </a:lnTo>
                <a:lnTo>
                  <a:pt x="52" y="72"/>
                </a:lnTo>
                <a:lnTo>
                  <a:pt x="30" y="81"/>
                </a:lnTo>
                <a:lnTo>
                  <a:pt x="22" y="82"/>
                </a:lnTo>
                <a:lnTo>
                  <a:pt x="14" y="82"/>
                </a:lnTo>
                <a:lnTo>
                  <a:pt x="7" y="80"/>
                </a:lnTo>
                <a:lnTo>
                  <a:pt x="1" y="76"/>
                </a:lnTo>
                <a:lnTo>
                  <a:pt x="0" y="68"/>
                </a:lnTo>
                <a:lnTo>
                  <a:pt x="1" y="64"/>
                </a:lnTo>
                <a:lnTo>
                  <a:pt x="9" y="51"/>
                </a:lnTo>
                <a:lnTo>
                  <a:pt x="18" y="41"/>
                </a:lnTo>
                <a:lnTo>
                  <a:pt x="33" y="34"/>
                </a:lnTo>
                <a:lnTo>
                  <a:pt x="51" y="27"/>
                </a:lnTo>
                <a:lnTo>
                  <a:pt x="68" y="22"/>
                </a:lnTo>
                <a:lnTo>
                  <a:pt x="85" y="18"/>
                </a:lnTo>
                <a:lnTo>
                  <a:pt x="113" y="10"/>
                </a:lnTo>
                <a:lnTo>
                  <a:pt x="137" y="0"/>
                </a:lnTo>
                <a:close/>
              </a:path>
            </a:pathLst>
          </a:custGeom>
          <a:grpFill/>
          <a:ln w="0">
            <a:noFill/>
            <a:prstDash val="solid"/>
            <a:round/>
            <a:headEnd/>
            <a:tailEnd/>
          </a:ln>
        </xdr:spPr>
      </xdr:sp>
      <xdr:sp macro="" textlink="">
        <xdr:nvSpPr>
          <xdr:cNvPr id="12" name="Freeform 11">
            <a:extLst>
              <a:ext uri="{FF2B5EF4-FFF2-40B4-BE49-F238E27FC236}">
                <a16:creationId xmlns:a16="http://schemas.microsoft.com/office/drawing/2014/main" id="{00000000-0008-0000-0200-00000C000000}"/>
              </a:ext>
            </a:extLst>
          </xdr:cNvPr>
          <xdr:cNvSpPr>
            <a:spLocks/>
          </xdr:cNvSpPr>
        </xdr:nvSpPr>
        <xdr:spPr bwMode="auto">
          <a:xfrm>
            <a:off x="1255" y="43"/>
            <a:ext cx="11" cy="5"/>
          </a:xfrm>
          <a:custGeom>
            <a:avLst/>
            <a:gdLst>
              <a:gd name="T0" fmla="*/ 29 w 145"/>
              <a:gd name="T1" fmla="*/ 0 h 65"/>
              <a:gd name="T2" fmla="*/ 37 w 145"/>
              <a:gd name="T3" fmla="*/ 2 h 65"/>
              <a:gd name="T4" fmla="*/ 58 w 145"/>
              <a:gd name="T5" fmla="*/ 10 h 65"/>
              <a:gd name="T6" fmla="*/ 78 w 145"/>
              <a:gd name="T7" fmla="*/ 23 h 65"/>
              <a:gd name="T8" fmla="*/ 96 w 145"/>
              <a:gd name="T9" fmla="*/ 36 h 65"/>
              <a:gd name="T10" fmla="*/ 121 w 145"/>
              <a:gd name="T11" fmla="*/ 52 h 65"/>
              <a:gd name="T12" fmla="*/ 145 w 145"/>
              <a:gd name="T13" fmla="*/ 65 h 65"/>
              <a:gd name="T14" fmla="*/ 136 w 145"/>
              <a:gd name="T15" fmla="*/ 63 h 65"/>
              <a:gd name="T16" fmla="*/ 125 w 145"/>
              <a:gd name="T17" fmla="*/ 64 h 65"/>
              <a:gd name="T18" fmla="*/ 113 w 145"/>
              <a:gd name="T19" fmla="*/ 65 h 65"/>
              <a:gd name="T20" fmla="*/ 105 w 145"/>
              <a:gd name="T21" fmla="*/ 65 h 65"/>
              <a:gd name="T22" fmla="*/ 92 w 145"/>
              <a:gd name="T23" fmla="*/ 63 h 65"/>
              <a:gd name="T24" fmla="*/ 79 w 145"/>
              <a:gd name="T25" fmla="*/ 61 h 65"/>
              <a:gd name="T26" fmla="*/ 57 w 145"/>
              <a:gd name="T27" fmla="*/ 54 h 65"/>
              <a:gd name="T28" fmla="*/ 34 w 145"/>
              <a:gd name="T29" fmla="*/ 46 h 65"/>
              <a:gd name="T30" fmla="*/ 14 w 145"/>
              <a:gd name="T31" fmla="*/ 35 h 65"/>
              <a:gd name="T32" fmla="*/ 7 w 145"/>
              <a:gd name="T33" fmla="*/ 30 h 65"/>
              <a:gd name="T34" fmla="*/ 2 w 145"/>
              <a:gd name="T35" fmla="*/ 24 h 65"/>
              <a:gd name="T36" fmla="*/ 0 w 145"/>
              <a:gd name="T37" fmla="*/ 17 h 65"/>
              <a:gd name="T38" fmla="*/ 0 w 145"/>
              <a:gd name="T39" fmla="*/ 10 h 65"/>
              <a:gd name="T40" fmla="*/ 5 w 145"/>
              <a:gd name="T41" fmla="*/ 5 h 65"/>
              <a:gd name="T42" fmla="*/ 9 w 145"/>
              <a:gd name="T43" fmla="*/ 3 h 65"/>
              <a:gd name="T44" fmla="*/ 18 w 145"/>
              <a:gd name="T45" fmla="*/ 1 h 65"/>
              <a:gd name="T46" fmla="*/ 29 w 145"/>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5" h="65">
                <a:moveTo>
                  <a:pt x="29" y="0"/>
                </a:moveTo>
                <a:lnTo>
                  <a:pt x="37" y="2"/>
                </a:lnTo>
                <a:lnTo>
                  <a:pt x="58" y="10"/>
                </a:lnTo>
                <a:lnTo>
                  <a:pt x="78" y="23"/>
                </a:lnTo>
                <a:lnTo>
                  <a:pt x="96" y="36"/>
                </a:lnTo>
                <a:lnTo>
                  <a:pt x="121" y="52"/>
                </a:lnTo>
                <a:lnTo>
                  <a:pt x="145" y="65"/>
                </a:lnTo>
                <a:lnTo>
                  <a:pt x="136" y="63"/>
                </a:lnTo>
                <a:lnTo>
                  <a:pt x="125" y="64"/>
                </a:lnTo>
                <a:lnTo>
                  <a:pt x="113" y="65"/>
                </a:lnTo>
                <a:lnTo>
                  <a:pt x="105" y="65"/>
                </a:lnTo>
                <a:lnTo>
                  <a:pt x="92" y="63"/>
                </a:lnTo>
                <a:lnTo>
                  <a:pt x="79" y="61"/>
                </a:lnTo>
                <a:lnTo>
                  <a:pt x="57" y="54"/>
                </a:lnTo>
                <a:lnTo>
                  <a:pt x="34" y="46"/>
                </a:lnTo>
                <a:lnTo>
                  <a:pt x="14" y="35"/>
                </a:lnTo>
                <a:lnTo>
                  <a:pt x="7" y="30"/>
                </a:lnTo>
                <a:lnTo>
                  <a:pt x="2" y="24"/>
                </a:lnTo>
                <a:lnTo>
                  <a:pt x="0" y="17"/>
                </a:lnTo>
                <a:lnTo>
                  <a:pt x="0" y="10"/>
                </a:lnTo>
                <a:lnTo>
                  <a:pt x="5" y="5"/>
                </a:lnTo>
                <a:lnTo>
                  <a:pt x="9" y="3"/>
                </a:lnTo>
                <a:lnTo>
                  <a:pt x="18" y="1"/>
                </a:lnTo>
                <a:lnTo>
                  <a:pt x="29" y="0"/>
                </a:lnTo>
                <a:close/>
              </a:path>
            </a:pathLst>
          </a:custGeom>
          <a:grpFill/>
          <a:ln w="0">
            <a:noFill/>
            <a:prstDash val="solid"/>
            <a:round/>
            <a:headEnd/>
            <a:tailEnd/>
          </a:ln>
        </xdr:spPr>
      </xdr:sp>
      <xdr:sp macro="" textlink="">
        <xdr:nvSpPr>
          <xdr:cNvPr id="13" name="Freeform 12">
            <a:extLst>
              <a:ext uri="{FF2B5EF4-FFF2-40B4-BE49-F238E27FC236}">
                <a16:creationId xmlns:a16="http://schemas.microsoft.com/office/drawing/2014/main" id="{00000000-0008-0000-0200-00000D000000}"/>
              </a:ext>
            </a:extLst>
          </xdr:cNvPr>
          <xdr:cNvSpPr>
            <a:spLocks/>
          </xdr:cNvSpPr>
        </xdr:nvSpPr>
        <xdr:spPr bwMode="auto">
          <a:xfrm>
            <a:off x="1258" y="36"/>
            <a:ext cx="11" cy="5"/>
          </a:xfrm>
          <a:custGeom>
            <a:avLst/>
            <a:gdLst>
              <a:gd name="T0" fmla="*/ 147 w 147"/>
              <a:gd name="T1" fmla="*/ 0 h 63"/>
              <a:gd name="T2" fmla="*/ 139 w 147"/>
              <a:gd name="T3" fmla="*/ 4 h 63"/>
              <a:gd name="T4" fmla="*/ 131 w 147"/>
              <a:gd name="T5" fmla="*/ 12 h 63"/>
              <a:gd name="T6" fmla="*/ 123 w 147"/>
              <a:gd name="T7" fmla="*/ 19 h 63"/>
              <a:gd name="T8" fmla="*/ 117 w 147"/>
              <a:gd name="T9" fmla="*/ 25 h 63"/>
              <a:gd name="T10" fmla="*/ 105 w 147"/>
              <a:gd name="T11" fmla="*/ 33 h 63"/>
              <a:gd name="T12" fmla="*/ 94 w 147"/>
              <a:gd name="T13" fmla="*/ 39 h 63"/>
              <a:gd name="T14" fmla="*/ 73 w 147"/>
              <a:gd name="T15" fmla="*/ 49 h 63"/>
              <a:gd name="T16" fmla="*/ 50 w 147"/>
              <a:gd name="T17" fmla="*/ 58 h 63"/>
              <a:gd name="T18" fmla="*/ 27 w 147"/>
              <a:gd name="T19" fmla="*/ 63 h 63"/>
              <a:gd name="T20" fmla="*/ 19 w 147"/>
              <a:gd name="T21" fmla="*/ 63 h 63"/>
              <a:gd name="T22" fmla="*/ 11 w 147"/>
              <a:gd name="T23" fmla="*/ 62 h 63"/>
              <a:gd name="T24" fmla="*/ 4 w 147"/>
              <a:gd name="T25" fmla="*/ 59 h 63"/>
              <a:gd name="T26" fmla="*/ 0 w 147"/>
              <a:gd name="T27" fmla="*/ 53 h 63"/>
              <a:gd name="T28" fmla="*/ 0 w 147"/>
              <a:gd name="T29" fmla="*/ 46 h 63"/>
              <a:gd name="T30" fmla="*/ 1 w 147"/>
              <a:gd name="T31" fmla="*/ 42 h 63"/>
              <a:gd name="T32" fmla="*/ 11 w 147"/>
              <a:gd name="T33" fmla="*/ 30 h 63"/>
              <a:gd name="T34" fmla="*/ 23 w 147"/>
              <a:gd name="T35" fmla="*/ 22 h 63"/>
              <a:gd name="T36" fmla="*/ 39 w 147"/>
              <a:gd name="T37" fmla="*/ 17 h 63"/>
              <a:gd name="T38" fmla="*/ 56 w 147"/>
              <a:gd name="T39" fmla="*/ 14 h 63"/>
              <a:gd name="T40" fmla="*/ 74 w 147"/>
              <a:gd name="T41" fmla="*/ 12 h 63"/>
              <a:gd name="T42" fmla="*/ 91 w 147"/>
              <a:gd name="T43" fmla="*/ 9 h 63"/>
              <a:gd name="T44" fmla="*/ 120 w 147"/>
              <a:gd name="T45" fmla="*/ 6 h 63"/>
              <a:gd name="T46" fmla="*/ 147 w 147"/>
              <a:gd name="T47" fmla="*/ 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7" h="63">
                <a:moveTo>
                  <a:pt x="147" y="0"/>
                </a:moveTo>
                <a:lnTo>
                  <a:pt x="139" y="4"/>
                </a:lnTo>
                <a:lnTo>
                  <a:pt x="131" y="12"/>
                </a:lnTo>
                <a:lnTo>
                  <a:pt x="123" y="19"/>
                </a:lnTo>
                <a:lnTo>
                  <a:pt x="117" y="25"/>
                </a:lnTo>
                <a:lnTo>
                  <a:pt x="105" y="33"/>
                </a:lnTo>
                <a:lnTo>
                  <a:pt x="94" y="39"/>
                </a:lnTo>
                <a:lnTo>
                  <a:pt x="73" y="49"/>
                </a:lnTo>
                <a:lnTo>
                  <a:pt x="50" y="58"/>
                </a:lnTo>
                <a:lnTo>
                  <a:pt x="27" y="63"/>
                </a:lnTo>
                <a:lnTo>
                  <a:pt x="19" y="63"/>
                </a:lnTo>
                <a:lnTo>
                  <a:pt x="11" y="62"/>
                </a:lnTo>
                <a:lnTo>
                  <a:pt x="4" y="59"/>
                </a:lnTo>
                <a:lnTo>
                  <a:pt x="0" y="53"/>
                </a:lnTo>
                <a:lnTo>
                  <a:pt x="0" y="46"/>
                </a:lnTo>
                <a:lnTo>
                  <a:pt x="1" y="42"/>
                </a:lnTo>
                <a:lnTo>
                  <a:pt x="11" y="30"/>
                </a:lnTo>
                <a:lnTo>
                  <a:pt x="23" y="22"/>
                </a:lnTo>
                <a:lnTo>
                  <a:pt x="39" y="17"/>
                </a:lnTo>
                <a:lnTo>
                  <a:pt x="56" y="14"/>
                </a:lnTo>
                <a:lnTo>
                  <a:pt x="74" y="12"/>
                </a:lnTo>
                <a:lnTo>
                  <a:pt x="91" y="9"/>
                </a:lnTo>
                <a:lnTo>
                  <a:pt x="120" y="6"/>
                </a:lnTo>
                <a:lnTo>
                  <a:pt x="147" y="0"/>
                </a:lnTo>
                <a:close/>
              </a:path>
            </a:pathLst>
          </a:custGeom>
          <a:grpFill/>
          <a:ln w="0">
            <a:noFill/>
            <a:prstDash val="solid"/>
            <a:round/>
            <a:headEnd/>
            <a:tailEnd/>
          </a:ln>
        </xdr:spPr>
      </xdr:sp>
      <xdr:sp macro="" textlink="">
        <xdr:nvSpPr>
          <xdr:cNvPr id="14" name="Freeform 13">
            <a:extLst>
              <a:ext uri="{FF2B5EF4-FFF2-40B4-BE49-F238E27FC236}">
                <a16:creationId xmlns:a16="http://schemas.microsoft.com/office/drawing/2014/main" id="{00000000-0008-0000-0200-00000E000000}"/>
              </a:ext>
            </a:extLst>
          </xdr:cNvPr>
          <xdr:cNvSpPr>
            <a:spLocks/>
          </xdr:cNvSpPr>
        </xdr:nvSpPr>
        <xdr:spPr bwMode="auto">
          <a:xfrm>
            <a:off x="1244" y="32"/>
            <a:ext cx="12" cy="5"/>
          </a:xfrm>
          <a:custGeom>
            <a:avLst/>
            <a:gdLst>
              <a:gd name="T0" fmla="*/ 156 w 156"/>
              <a:gd name="T1" fmla="*/ 0 h 67"/>
              <a:gd name="T2" fmla="*/ 147 w 156"/>
              <a:gd name="T3" fmla="*/ 4 h 67"/>
              <a:gd name="T4" fmla="*/ 139 w 156"/>
              <a:gd name="T5" fmla="*/ 13 h 67"/>
              <a:gd name="T6" fmla="*/ 131 w 156"/>
              <a:gd name="T7" fmla="*/ 21 h 67"/>
              <a:gd name="T8" fmla="*/ 124 w 156"/>
              <a:gd name="T9" fmla="*/ 29 h 67"/>
              <a:gd name="T10" fmla="*/ 113 w 156"/>
              <a:gd name="T11" fmla="*/ 36 h 67"/>
              <a:gd name="T12" fmla="*/ 101 w 156"/>
              <a:gd name="T13" fmla="*/ 44 h 67"/>
              <a:gd name="T14" fmla="*/ 79 w 156"/>
              <a:gd name="T15" fmla="*/ 54 h 67"/>
              <a:gd name="T16" fmla="*/ 55 w 156"/>
              <a:gd name="T17" fmla="*/ 62 h 67"/>
              <a:gd name="T18" fmla="*/ 31 w 156"/>
              <a:gd name="T19" fmla="*/ 67 h 67"/>
              <a:gd name="T20" fmla="*/ 24 w 156"/>
              <a:gd name="T21" fmla="*/ 67 h 67"/>
              <a:gd name="T22" fmla="*/ 16 w 156"/>
              <a:gd name="T23" fmla="*/ 66 h 67"/>
              <a:gd name="T24" fmla="*/ 10 w 156"/>
              <a:gd name="T25" fmla="*/ 63 h 67"/>
              <a:gd name="T26" fmla="*/ 4 w 156"/>
              <a:gd name="T27" fmla="*/ 59 h 67"/>
              <a:gd name="T28" fmla="*/ 1 w 156"/>
              <a:gd name="T29" fmla="*/ 53 h 67"/>
              <a:gd name="T30" fmla="*/ 0 w 156"/>
              <a:gd name="T31" fmla="*/ 45 h 67"/>
              <a:gd name="T32" fmla="*/ 2 w 156"/>
              <a:gd name="T33" fmla="*/ 40 h 67"/>
              <a:gd name="T34" fmla="*/ 8 w 156"/>
              <a:gd name="T35" fmla="*/ 31 h 67"/>
              <a:gd name="T36" fmla="*/ 15 w 156"/>
              <a:gd name="T37" fmla="*/ 24 h 67"/>
              <a:gd name="T38" fmla="*/ 24 w 156"/>
              <a:gd name="T39" fmla="*/ 19 h 67"/>
              <a:gd name="T40" fmla="*/ 41 w 156"/>
              <a:gd name="T41" fmla="*/ 14 h 67"/>
              <a:gd name="T42" fmla="*/ 59 w 156"/>
              <a:gd name="T43" fmla="*/ 10 h 67"/>
              <a:gd name="T44" fmla="*/ 78 w 156"/>
              <a:gd name="T45" fmla="*/ 9 h 67"/>
              <a:gd name="T46" fmla="*/ 97 w 156"/>
              <a:gd name="T47" fmla="*/ 8 h 67"/>
              <a:gd name="T48" fmla="*/ 117 w 156"/>
              <a:gd name="T49" fmla="*/ 6 h 67"/>
              <a:gd name="T50" fmla="*/ 137 w 156"/>
              <a:gd name="T51" fmla="*/ 4 h 67"/>
              <a:gd name="T52" fmla="*/ 156 w 156"/>
              <a:gd name="T5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56" h="67">
                <a:moveTo>
                  <a:pt x="156" y="0"/>
                </a:moveTo>
                <a:lnTo>
                  <a:pt x="147" y="4"/>
                </a:lnTo>
                <a:lnTo>
                  <a:pt x="139" y="13"/>
                </a:lnTo>
                <a:lnTo>
                  <a:pt x="131" y="21"/>
                </a:lnTo>
                <a:lnTo>
                  <a:pt x="124" y="29"/>
                </a:lnTo>
                <a:lnTo>
                  <a:pt x="113" y="36"/>
                </a:lnTo>
                <a:lnTo>
                  <a:pt x="101" y="44"/>
                </a:lnTo>
                <a:lnTo>
                  <a:pt x="79" y="54"/>
                </a:lnTo>
                <a:lnTo>
                  <a:pt x="55" y="62"/>
                </a:lnTo>
                <a:lnTo>
                  <a:pt x="31" y="67"/>
                </a:lnTo>
                <a:lnTo>
                  <a:pt x="24" y="67"/>
                </a:lnTo>
                <a:lnTo>
                  <a:pt x="16" y="66"/>
                </a:lnTo>
                <a:lnTo>
                  <a:pt x="10" y="63"/>
                </a:lnTo>
                <a:lnTo>
                  <a:pt x="4" y="59"/>
                </a:lnTo>
                <a:lnTo>
                  <a:pt x="1" y="53"/>
                </a:lnTo>
                <a:lnTo>
                  <a:pt x="0" y="45"/>
                </a:lnTo>
                <a:lnTo>
                  <a:pt x="2" y="40"/>
                </a:lnTo>
                <a:lnTo>
                  <a:pt x="8" y="31"/>
                </a:lnTo>
                <a:lnTo>
                  <a:pt x="15" y="24"/>
                </a:lnTo>
                <a:lnTo>
                  <a:pt x="24" y="19"/>
                </a:lnTo>
                <a:lnTo>
                  <a:pt x="41" y="14"/>
                </a:lnTo>
                <a:lnTo>
                  <a:pt x="59" y="10"/>
                </a:lnTo>
                <a:lnTo>
                  <a:pt x="78" y="9"/>
                </a:lnTo>
                <a:lnTo>
                  <a:pt x="97" y="8"/>
                </a:lnTo>
                <a:lnTo>
                  <a:pt x="117" y="6"/>
                </a:lnTo>
                <a:lnTo>
                  <a:pt x="137" y="4"/>
                </a:lnTo>
                <a:lnTo>
                  <a:pt x="156" y="0"/>
                </a:lnTo>
                <a:close/>
              </a:path>
            </a:pathLst>
          </a:custGeom>
          <a:grpFill/>
          <a:ln w="0">
            <a:noFill/>
            <a:prstDash val="solid"/>
            <a:round/>
            <a:headEnd/>
            <a:tailEnd/>
          </a:ln>
        </xdr:spPr>
      </xdr:sp>
      <xdr:sp macro="" textlink="">
        <xdr:nvSpPr>
          <xdr:cNvPr id="15" name="Freeform 14">
            <a:extLst>
              <a:ext uri="{FF2B5EF4-FFF2-40B4-BE49-F238E27FC236}">
                <a16:creationId xmlns:a16="http://schemas.microsoft.com/office/drawing/2014/main" id="{00000000-0008-0000-0200-00000F000000}"/>
              </a:ext>
            </a:extLst>
          </xdr:cNvPr>
          <xdr:cNvSpPr>
            <a:spLocks/>
          </xdr:cNvSpPr>
        </xdr:nvSpPr>
        <xdr:spPr bwMode="auto">
          <a:xfrm>
            <a:off x="1233" y="31"/>
            <a:ext cx="10" cy="5"/>
          </a:xfrm>
          <a:custGeom>
            <a:avLst/>
            <a:gdLst>
              <a:gd name="T0" fmla="*/ 95 w 133"/>
              <a:gd name="T1" fmla="*/ 0 h 66"/>
              <a:gd name="T2" fmla="*/ 104 w 133"/>
              <a:gd name="T3" fmla="*/ 0 h 66"/>
              <a:gd name="T4" fmla="*/ 114 w 133"/>
              <a:gd name="T5" fmla="*/ 1 h 66"/>
              <a:gd name="T6" fmla="*/ 125 w 133"/>
              <a:gd name="T7" fmla="*/ 1 h 66"/>
              <a:gd name="T8" fmla="*/ 133 w 133"/>
              <a:gd name="T9" fmla="*/ 0 h 66"/>
              <a:gd name="T10" fmla="*/ 111 w 133"/>
              <a:gd name="T11" fmla="*/ 12 h 66"/>
              <a:gd name="T12" fmla="*/ 90 w 133"/>
              <a:gd name="T13" fmla="*/ 29 h 66"/>
              <a:gd name="T14" fmla="*/ 74 w 133"/>
              <a:gd name="T15" fmla="*/ 42 h 66"/>
              <a:gd name="T16" fmla="*/ 55 w 133"/>
              <a:gd name="T17" fmla="*/ 55 h 66"/>
              <a:gd name="T18" fmla="*/ 37 w 133"/>
              <a:gd name="T19" fmla="*/ 64 h 66"/>
              <a:gd name="T20" fmla="*/ 29 w 133"/>
              <a:gd name="T21" fmla="*/ 66 h 66"/>
              <a:gd name="T22" fmla="*/ 19 w 133"/>
              <a:gd name="T23" fmla="*/ 66 h 66"/>
              <a:gd name="T24" fmla="*/ 10 w 133"/>
              <a:gd name="T25" fmla="*/ 63 h 66"/>
              <a:gd name="T26" fmla="*/ 6 w 133"/>
              <a:gd name="T27" fmla="*/ 60 h 66"/>
              <a:gd name="T28" fmla="*/ 1 w 133"/>
              <a:gd name="T29" fmla="*/ 55 h 66"/>
              <a:gd name="T30" fmla="*/ 0 w 133"/>
              <a:gd name="T31" fmla="*/ 47 h 66"/>
              <a:gd name="T32" fmla="*/ 2 w 133"/>
              <a:gd name="T33" fmla="*/ 41 h 66"/>
              <a:gd name="T34" fmla="*/ 6 w 133"/>
              <a:gd name="T35" fmla="*/ 34 h 66"/>
              <a:gd name="T36" fmla="*/ 12 w 133"/>
              <a:gd name="T37" fmla="*/ 29 h 66"/>
              <a:gd name="T38" fmla="*/ 30 w 133"/>
              <a:gd name="T39" fmla="*/ 18 h 66"/>
              <a:gd name="T40" fmla="*/ 50 w 133"/>
              <a:gd name="T41" fmla="*/ 10 h 66"/>
              <a:gd name="T42" fmla="*/ 72 w 133"/>
              <a:gd name="T43" fmla="*/ 3 h 66"/>
              <a:gd name="T44" fmla="*/ 83 w 133"/>
              <a:gd name="T45" fmla="*/ 1 h 66"/>
              <a:gd name="T46" fmla="*/ 95 w 133"/>
              <a:gd name="T47"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3" h="66">
                <a:moveTo>
                  <a:pt x="95" y="0"/>
                </a:moveTo>
                <a:lnTo>
                  <a:pt x="104" y="0"/>
                </a:lnTo>
                <a:lnTo>
                  <a:pt x="114" y="1"/>
                </a:lnTo>
                <a:lnTo>
                  <a:pt x="125" y="1"/>
                </a:lnTo>
                <a:lnTo>
                  <a:pt x="133" y="0"/>
                </a:lnTo>
                <a:lnTo>
                  <a:pt x="111" y="12"/>
                </a:lnTo>
                <a:lnTo>
                  <a:pt x="90" y="29"/>
                </a:lnTo>
                <a:lnTo>
                  <a:pt x="74" y="42"/>
                </a:lnTo>
                <a:lnTo>
                  <a:pt x="55" y="55"/>
                </a:lnTo>
                <a:lnTo>
                  <a:pt x="37" y="64"/>
                </a:lnTo>
                <a:lnTo>
                  <a:pt x="29" y="66"/>
                </a:lnTo>
                <a:lnTo>
                  <a:pt x="19" y="66"/>
                </a:lnTo>
                <a:lnTo>
                  <a:pt x="10" y="63"/>
                </a:lnTo>
                <a:lnTo>
                  <a:pt x="6" y="60"/>
                </a:lnTo>
                <a:lnTo>
                  <a:pt x="1" y="55"/>
                </a:lnTo>
                <a:lnTo>
                  <a:pt x="0" y="47"/>
                </a:lnTo>
                <a:lnTo>
                  <a:pt x="2" y="41"/>
                </a:lnTo>
                <a:lnTo>
                  <a:pt x="6" y="34"/>
                </a:lnTo>
                <a:lnTo>
                  <a:pt x="12" y="29"/>
                </a:lnTo>
                <a:lnTo>
                  <a:pt x="30" y="18"/>
                </a:lnTo>
                <a:lnTo>
                  <a:pt x="50" y="10"/>
                </a:lnTo>
                <a:lnTo>
                  <a:pt x="72" y="3"/>
                </a:lnTo>
                <a:lnTo>
                  <a:pt x="83" y="1"/>
                </a:lnTo>
                <a:lnTo>
                  <a:pt x="95" y="0"/>
                </a:lnTo>
                <a:close/>
              </a:path>
            </a:pathLst>
          </a:custGeom>
          <a:grpFill/>
          <a:ln w="0">
            <a:noFill/>
            <a:prstDash val="solid"/>
            <a:round/>
            <a:headEnd/>
            <a:tailEnd/>
          </a:ln>
        </xdr:spPr>
      </xdr:sp>
      <xdr:sp macro="" textlink="">
        <xdr:nvSpPr>
          <xdr:cNvPr id="16" name="Freeform 15">
            <a:extLst>
              <a:ext uri="{FF2B5EF4-FFF2-40B4-BE49-F238E27FC236}">
                <a16:creationId xmlns:a16="http://schemas.microsoft.com/office/drawing/2014/main" id="{00000000-0008-0000-0200-000010000000}"/>
              </a:ext>
            </a:extLst>
          </xdr:cNvPr>
          <xdr:cNvSpPr>
            <a:spLocks/>
          </xdr:cNvSpPr>
        </xdr:nvSpPr>
        <xdr:spPr bwMode="auto">
          <a:xfrm>
            <a:off x="1218" y="36"/>
            <a:ext cx="10" cy="5"/>
          </a:xfrm>
          <a:custGeom>
            <a:avLst/>
            <a:gdLst>
              <a:gd name="T0" fmla="*/ 95 w 132"/>
              <a:gd name="T1" fmla="*/ 0 h 65"/>
              <a:gd name="T2" fmla="*/ 104 w 132"/>
              <a:gd name="T3" fmla="*/ 0 h 65"/>
              <a:gd name="T4" fmla="*/ 114 w 132"/>
              <a:gd name="T5" fmla="*/ 1 h 65"/>
              <a:gd name="T6" fmla="*/ 125 w 132"/>
              <a:gd name="T7" fmla="*/ 2 h 65"/>
              <a:gd name="T8" fmla="*/ 132 w 132"/>
              <a:gd name="T9" fmla="*/ 0 h 65"/>
              <a:gd name="T10" fmla="*/ 112 w 132"/>
              <a:gd name="T11" fmla="*/ 13 h 65"/>
              <a:gd name="T12" fmla="*/ 90 w 132"/>
              <a:gd name="T13" fmla="*/ 29 h 65"/>
              <a:gd name="T14" fmla="*/ 74 w 132"/>
              <a:gd name="T15" fmla="*/ 42 h 65"/>
              <a:gd name="T16" fmla="*/ 56 w 132"/>
              <a:gd name="T17" fmla="*/ 56 h 65"/>
              <a:gd name="T18" fmla="*/ 37 w 132"/>
              <a:gd name="T19" fmla="*/ 64 h 65"/>
              <a:gd name="T20" fmla="*/ 29 w 132"/>
              <a:gd name="T21" fmla="*/ 65 h 65"/>
              <a:gd name="T22" fmla="*/ 19 w 132"/>
              <a:gd name="T23" fmla="*/ 65 h 65"/>
              <a:gd name="T24" fmla="*/ 10 w 132"/>
              <a:gd name="T25" fmla="*/ 63 h 65"/>
              <a:gd name="T26" fmla="*/ 6 w 132"/>
              <a:gd name="T27" fmla="*/ 61 h 65"/>
              <a:gd name="T28" fmla="*/ 1 w 132"/>
              <a:gd name="T29" fmla="*/ 55 h 65"/>
              <a:gd name="T30" fmla="*/ 0 w 132"/>
              <a:gd name="T31" fmla="*/ 48 h 65"/>
              <a:gd name="T32" fmla="*/ 2 w 132"/>
              <a:gd name="T33" fmla="*/ 41 h 65"/>
              <a:gd name="T34" fmla="*/ 6 w 132"/>
              <a:gd name="T35" fmla="*/ 34 h 65"/>
              <a:gd name="T36" fmla="*/ 11 w 132"/>
              <a:gd name="T37" fmla="*/ 30 h 65"/>
              <a:gd name="T38" fmla="*/ 30 w 132"/>
              <a:gd name="T39" fmla="*/ 18 h 65"/>
              <a:gd name="T40" fmla="*/ 50 w 132"/>
              <a:gd name="T41" fmla="*/ 9 h 65"/>
              <a:gd name="T42" fmla="*/ 71 w 132"/>
              <a:gd name="T43" fmla="*/ 3 h 65"/>
              <a:gd name="T44" fmla="*/ 83 w 132"/>
              <a:gd name="T45" fmla="*/ 1 h 65"/>
              <a:gd name="T46" fmla="*/ 95 w 132"/>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2" h="65">
                <a:moveTo>
                  <a:pt x="95" y="0"/>
                </a:moveTo>
                <a:lnTo>
                  <a:pt x="104" y="0"/>
                </a:lnTo>
                <a:lnTo>
                  <a:pt x="114" y="1"/>
                </a:lnTo>
                <a:lnTo>
                  <a:pt x="125" y="2"/>
                </a:lnTo>
                <a:lnTo>
                  <a:pt x="132" y="0"/>
                </a:lnTo>
                <a:lnTo>
                  <a:pt x="112" y="13"/>
                </a:lnTo>
                <a:lnTo>
                  <a:pt x="90" y="29"/>
                </a:lnTo>
                <a:lnTo>
                  <a:pt x="74" y="42"/>
                </a:lnTo>
                <a:lnTo>
                  <a:pt x="56" y="56"/>
                </a:lnTo>
                <a:lnTo>
                  <a:pt x="37" y="64"/>
                </a:lnTo>
                <a:lnTo>
                  <a:pt x="29" y="65"/>
                </a:lnTo>
                <a:lnTo>
                  <a:pt x="19" y="65"/>
                </a:lnTo>
                <a:lnTo>
                  <a:pt x="10" y="63"/>
                </a:lnTo>
                <a:lnTo>
                  <a:pt x="6" y="61"/>
                </a:lnTo>
                <a:lnTo>
                  <a:pt x="1" y="55"/>
                </a:lnTo>
                <a:lnTo>
                  <a:pt x="0" y="48"/>
                </a:lnTo>
                <a:lnTo>
                  <a:pt x="2" y="41"/>
                </a:lnTo>
                <a:lnTo>
                  <a:pt x="6" y="34"/>
                </a:lnTo>
                <a:lnTo>
                  <a:pt x="11" y="30"/>
                </a:lnTo>
                <a:lnTo>
                  <a:pt x="30" y="18"/>
                </a:lnTo>
                <a:lnTo>
                  <a:pt x="50" y="9"/>
                </a:lnTo>
                <a:lnTo>
                  <a:pt x="71" y="3"/>
                </a:lnTo>
                <a:lnTo>
                  <a:pt x="83" y="1"/>
                </a:lnTo>
                <a:lnTo>
                  <a:pt x="95" y="0"/>
                </a:lnTo>
                <a:close/>
              </a:path>
            </a:pathLst>
          </a:custGeom>
          <a:grpFill/>
          <a:ln w="0">
            <a:noFill/>
            <a:prstDash val="solid"/>
            <a:round/>
            <a:headEnd/>
            <a:tailEnd/>
          </a:ln>
        </xdr:spPr>
      </xdr:sp>
      <xdr:sp macro="" textlink="">
        <xdr:nvSpPr>
          <xdr:cNvPr id="17" name="Freeform 16">
            <a:extLst>
              <a:ext uri="{FF2B5EF4-FFF2-40B4-BE49-F238E27FC236}">
                <a16:creationId xmlns:a16="http://schemas.microsoft.com/office/drawing/2014/main" id="{00000000-0008-0000-0200-000011000000}"/>
              </a:ext>
            </a:extLst>
          </xdr:cNvPr>
          <xdr:cNvSpPr>
            <a:spLocks/>
          </xdr:cNvSpPr>
        </xdr:nvSpPr>
        <xdr:spPr bwMode="auto">
          <a:xfrm>
            <a:off x="1222" y="40"/>
            <a:ext cx="12" cy="4"/>
          </a:xfrm>
          <a:custGeom>
            <a:avLst/>
            <a:gdLst>
              <a:gd name="T0" fmla="*/ 35 w 163"/>
              <a:gd name="T1" fmla="*/ 0 h 55"/>
              <a:gd name="T2" fmla="*/ 53 w 163"/>
              <a:gd name="T3" fmla="*/ 2 h 55"/>
              <a:gd name="T4" fmla="*/ 72 w 163"/>
              <a:gd name="T5" fmla="*/ 8 h 55"/>
              <a:gd name="T6" fmla="*/ 89 w 163"/>
              <a:gd name="T7" fmla="*/ 14 h 55"/>
              <a:gd name="T8" fmla="*/ 106 w 163"/>
              <a:gd name="T9" fmla="*/ 20 h 55"/>
              <a:gd name="T10" fmla="*/ 125 w 163"/>
              <a:gd name="T11" fmla="*/ 28 h 55"/>
              <a:gd name="T12" fmla="*/ 145 w 163"/>
              <a:gd name="T13" fmla="*/ 34 h 55"/>
              <a:gd name="T14" fmla="*/ 163 w 163"/>
              <a:gd name="T15" fmla="*/ 39 h 55"/>
              <a:gd name="T16" fmla="*/ 153 w 163"/>
              <a:gd name="T17" fmla="*/ 40 h 55"/>
              <a:gd name="T18" fmla="*/ 142 w 163"/>
              <a:gd name="T19" fmla="*/ 43 h 55"/>
              <a:gd name="T20" fmla="*/ 132 w 163"/>
              <a:gd name="T21" fmla="*/ 48 h 55"/>
              <a:gd name="T22" fmla="*/ 122 w 163"/>
              <a:gd name="T23" fmla="*/ 51 h 55"/>
              <a:gd name="T24" fmla="*/ 108 w 163"/>
              <a:gd name="T25" fmla="*/ 54 h 55"/>
              <a:gd name="T26" fmla="*/ 94 w 163"/>
              <a:gd name="T27" fmla="*/ 55 h 55"/>
              <a:gd name="T28" fmla="*/ 69 w 163"/>
              <a:gd name="T29" fmla="*/ 55 h 55"/>
              <a:gd name="T30" fmla="*/ 45 w 163"/>
              <a:gd name="T31" fmla="*/ 53 h 55"/>
              <a:gd name="T32" fmla="*/ 20 w 163"/>
              <a:gd name="T33" fmla="*/ 46 h 55"/>
              <a:gd name="T34" fmla="*/ 13 w 163"/>
              <a:gd name="T35" fmla="*/ 42 h 55"/>
              <a:gd name="T36" fmla="*/ 6 w 163"/>
              <a:gd name="T37" fmla="*/ 36 h 55"/>
              <a:gd name="T38" fmla="*/ 1 w 163"/>
              <a:gd name="T39" fmla="*/ 30 h 55"/>
              <a:gd name="T40" fmla="*/ 0 w 163"/>
              <a:gd name="T41" fmla="*/ 21 h 55"/>
              <a:gd name="T42" fmla="*/ 3 w 163"/>
              <a:gd name="T43" fmla="*/ 14 h 55"/>
              <a:gd name="T44" fmla="*/ 7 w 163"/>
              <a:gd name="T45" fmla="*/ 10 h 55"/>
              <a:gd name="T46" fmla="*/ 16 w 163"/>
              <a:gd name="T47" fmla="*/ 4 h 55"/>
              <a:gd name="T48" fmla="*/ 26 w 163"/>
              <a:gd name="T49" fmla="*/ 1 h 55"/>
              <a:gd name="T50" fmla="*/ 35 w 163"/>
              <a:gd name="T5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 h="55">
                <a:moveTo>
                  <a:pt x="35" y="0"/>
                </a:moveTo>
                <a:lnTo>
                  <a:pt x="53" y="2"/>
                </a:lnTo>
                <a:lnTo>
                  <a:pt x="72" y="8"/>
                </a:lnTo>
                <a:lnTo>
                  <a:pt x="89" y="14"/>
                </a:lnTo>
                <a:lnTo>
                  <a:pt x="106" y="20"/>
                </a:lnTo>
                <a:lnTo>
                  <a:pt x="125" y="28"/>
                </a:lnTo>
                <a:lnTo>
                  <a:pt x="145" y="34"/>
                </a:lnTo>
                <a:lnTo>
                  <a:pt x="163" y="39"/>
                </a:lnTo>
                <a:lnTo>
                  <a:pt x="153" y="40"/>
                </a:lnTo>
                <a:lnTo>
                  <a:pt x="142" y="43"/>
                </a:lnTo>
                <a:lnTo>
                  <a:pt x="132" y="48"/>
                </a:lnTo>
                <a:lnTo>
                  <a:pt x="122" y="51"/>
                </a:lnTo>
                <a:lnTo>
                  <a:pt x="108" y="54"/>
                </a:lnTo>
                <a:lnTo>
                  <a:pt x="94" y="55"/>
                </a:lnTo>
                <a:lnTo>
                  <a:pt x="69" y="55"/>
                </a:lnTo>
                <a:lnTo>
                  <a:pt x="45" y="53"/>
                </a:lnTo>
                <a:lnTo>
                  <a:pt x="20" y="46"/>
                </a:lnTo>
                <a:lnTo>
                  <a:pt x="13" y="42"/>
                </a:lnTo>
                <a:lnTo>
                  <a:pt x="6" y="36"/>
                </a:lnTo>
                <a:lnTo>
                  <a:pt x="1" y="30"/>
                </a:lnTo>
                <a:lnTo>
                  <a:pt x="0" y="21"/>
                </a:lnTo>
                <a:lnTo>
                  <a:pt x="3" y="14"/>
                </a:lnTo>
                <a:lnTo>
                  <a:pt x="7" y="10"/>
                </a:lnTo>
                <a:lnTo>
                  <a:pt x="16" y="4"/>
                </a:lnTo>
                <a:lnTo>
                  <a:pt x="26" y="1"/>
                </a:lnTo>
                <a:lnTo>
                  <a:pt x="35" y="0"/>
                </a:lnTo>
                <a:close/>
              </a:path>
            </a:pathLst>
          </a:custGeom>
          <a:grpFill/>
          <a:ln w="0">
            <a:noFill/>
            <a:prstDash val="solid"/>
            <a:round/>
            <a:headEnd/>
            <a:tailEnd/>
          </a:ln>
        </xdr:spPr>
      </xdr:sp>
      <xdr:sp macro="" textlink="">
        <xdr:nvSpPr>
          <xdr:cNvPr id="18" name="Freeform 17">
            <a:extLst>
              <a:ext uri="{FF2B5EF4-FFF2-40B4-BE49-F238E27FC236}">
                <a16:creationId xmlns:a16="http://schemas.microsoft.com/office/drawing/2014/main" id="{00000000-0008-0000-0200-000012000000}"/>
              </a:ext>
            </a:extLst>
          </xdr:cNvPr>
          <xdr:cNvSpPr>
            <a:spLocks/>
          </xdr:cNvSpPr>
        </xdr:nvSpPr>
        <xdr:spPr bwMode="auto">
          <a:xfrm>
            <a:off x="1246" y="45"/>
            <a:ext cx="11" cy="11"/>
          </a:xfrm>
          <a:custGeom>
            <a:avLst/>
            <a:gdLst>
              <a:gd name="T0" fmla="*/ 21 w 139"/>
              <a:gd name="T1" fmla="*/ 0 h 143"/>
              <a:gd name="T2" fmla="*/ 29 w 139"/>
              <a:gd name="T3" fmla="*/ 1 h 143"/>
              <a:gd name="T4" fmla="*/ 38 w 139"/>
              <a:gd name="T5" fmla="*/ 5 h 143"/>
              <a:gd name="T6" fmla="*/ 45 w 139"/>
              <a:gd name="T7" fmla="*/ 8 h 143"/>
              <a:gd name="T8" fmla="*/ 69 w 139"/>
              <a:gd name="T9" fmla="*/ 26 h 143"/>
              <a:gd name="T10" fmla="*/ 89 w 139"/>
              <a:gd name="T11" fmla="*/ 48 h 143"/>
              <a:gd name="T12" fmla="*/ 106 w 139"/>
              <a:gd name="T13" fmla="*/ 70 h 143"/>
              <a:gd name="T14" fmla="*/ 115 w 139"/>
              <a:gd name="T15" fmla="*/ 83 h 143"/>
              <a:gd name="T16" fmla="*/ 122 w 139"/>
              <a:gd name="T17" fmla="*/ 97 h 143"/>
              <a:gd name="T18" fmla="*/ 125 w 139"/>
              <a:gd name="T19" fmla="*/ 105 h 143"/>
              <a:gd name="T20" fmla="*/ 128 w 139"/>
              <a:gd name="T21" fmla="*/ 116 h 143"/>
              <a:gd name="T22" fmla="*/ 130 w 139"/>
              <a:gd name="T23" fmla="*/ 127 h 143"/>
              <a:gd name="T24" fmla="*/ 134 w 139"/>
              <a:gd name="T25" fmla="*/ 137 h 143"/>
              <a:gd name="T26" fmla="*/ 139 w 139"/>
              <a:gd name="T27" fmla="*/ 143 h 143"/>
              <a:gd name="T28" fmla="*/ 121 w 139"/>
              <a:gd name="T29" fmla="*/ 129 h 143"/>
              <a:gd name="T30" fmla="*/ 102 w 139"/>
              <a:gd name="T31" fmla="*/ 116 h 143"/>
              <a:gd name="T32" fmla="*/ 81 w 139"/>
              <a:gd name="T33" fmla="*/ 103 h 143"/>
              <a:gd name="T34" fmla="*/ 62 w 139"/>
              <a:gd name="T35" fmla="*/ 93 h 143"/>
              <a:gd name="T36" fmla="*/ 43 w 139"/>
              <a:gd name="T37" fmla="*/ 81 h 143"/>
              <a:gd name="T38" fmla="*/ 25 w 139"/>
              <a:gd name="T39" fmla="*/ 68 h 143"/>
              <a:gd name="T40" fmla="*/ 10 w 139"/>
              <a:gd name="T41" fmla="*/ 53 h 143"/>
              <a:gd name="T42" fmla="*/ 5 w 139"/>
              <a:gd name="T43" fmla="*/ 43 h 143"/>
              <a:gd name="T44" fmla="*/ 0 w 139"/>
              <a:gd name="T45" fmla="*/ 31 h 143"/>
              <a:gd name="T46" fmla="*/ 0 w 139"/>
              <a:gd name="T47" fmla="*/ 20 h 143"/>
              <a:gd name="T48" fmla="*/ 1 w 139"/>
              <a:gd name="T49" fmla="*/ 14 h 143"/>
              <a:gd name="T50" fmla="*/ 6 w 139"/>
              <a:gd name="T51" fmla="*/ 6 h 143"/>
              <a:gd name="T52" fmla="*/ 12 w 139"/>
              <a:gd name="T53" fmla="*/ 1 h 143"/>
              <a:gd name="T54" fmla="*/ 21 w 139"/>
              <a:gd name="T55" fmla="*/ 0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39" h="143">
                <a:moveTo>
                  <a:pt x="21" y="0"/>
                </a:moveTo>
                <a:lnTo>
                  <a:pt x="29" y="1"/>
                </a:lnTo>
                <a:lnTo>
                  <a:pt x="38" y="5"/>
                </a:lnTo>
                <a:lnTo>
                  <a:pt x="45" y="8"/>
                </a:lnTo>
                <a:lnTo>
                  <a:pt x="69" y="26"/>
                </a:lnTo>
                <a:lnTo>
                  <a:pt x="89" y="48"/>
                </a:lnTo>
                <a:lnTo>
                  <a:pt x="106" y="70"/>
                </a:lnTo>
                <a:lnTo>
                  <a:pt x="115" y="83"/>
                </a:lnTo>
                <a:lnTo>
                  <a:pt x="122" y="97"/>
                </a:lnTo>
                <a:lnTo>
                  <a:pt x="125" y="105"/>
                </a:lnTo>
                <a:lnTo>
                  <a:pt x="128" y="116"/>
                </a:lnTo>
                <a:lnTo>
                  <a:pt x="130" y="127"/>
                </a:lnTo>
                <a:lnTo>
                  <a:pt x="134" y="137"/>
                </a:lnTo>
                <a:lnTo>
                  <a:pt x="139" y="143"/>
                </a:lnTo>
                <a:lnTo>
                  <a:pt x="121" y="129"/>
                </a:lnTo>
                <a:lnTo>
                  <a:pt x="102" y="116"/>
                </a:lnTo>
                <a:lnTo>
                  <a:pt x="81" y="103"/>
                </a:lnTo>
                <a:lnTo>
                  <a:pt x="62" y="93"/>
                </a:lnTo>
                <a:lnTo>
                  <a:pt x="43" y="81"/>
                </a:lnTo>
                <a:lnTo>
                  <a:pt x="25" y="68"/>
                </a:lnTo>
                <a:lnTo>
                  <a:pt x="10" y="53"/>
                </a:lnTo>
                <a:lnTo>
                  <a:pt x="5" y="43"/>
                </a:lnTo>
                <a:lnTo>
                  <a:pt x="0" y="31"/>
                </a:lnTo>
                <a:lnTo>
                  <a:pt x="0" y="20"/>
                </a:lnTo>
                <a:lnTo>
                  <a:pt x="1" y="14"/>
                </a:lnTo>
                <a:lnTo>
                  <a:pt x="6" y="6"/>
                </a:lnTo>
                <a:lnTo>
                  <a:pt x="12" y="1"/>
                </a:lnTo>
                <a:lnTo>
                  <a:pt x="21" y="0"/>
                </a:lnTo>
                <a:close/>
              </a:path>
            </a:pathLst>
          </a:custGeom>
          <a:grpFill/>
          <a:ln w="0">
            <a:noFill/>
            <a:prstDash val="solid"/>
            <a:round/>
            <a:headEnd/>
            <a:tailEnd/>
          </a:ln>
        </xdr:spPr>
      </xdr:sp>
      <xdr:sp macro="" textlink="">
        <xdr:nvSpPr>
          <xdr:cNvPr id="19" name="Freeform 18">
            <a:extLst>
              <a:ext uri="{FF2B5EF4-FFF2-40B4-BE49-F238E27FC236}">
                <a16:creationId xmlns:a16="http://schemas.microsoft.com/office/drawing/2014/main" id="{00000000-0008-0000-0200-000013000000}"/>
              </a:ext>
            </a:extLst>
          </xdr:cNvPr>
          <xdr:cNvSpPr>
            <a:spLocks/>
          </xdr:cNvSpPr>
        </xdr:nvSpPr>
        <xdr:spPr bwMode="auto">
          <a:xfrm>
            <a:off x="1239" y="40"/>
            <a:ext cx="7" cy="12"/>
          </a:xfrm>
          <a:custGeom>
            <a:avLst/>
            <a:gdLst>
              <a:gd name="T0" fmla="*/ 20 w 94"/>
              <a:gd name="T1" fmla="*/ 0 h 152"/>
              <a:gd name="T2" fmla="*/ 30 w 94"/>
              <a:gd name="T3" fmla="*/ 3 h 152"/>
              <a:gd name="T4" fmla="*/ 38 w 94"/>
              <a:gd name="T5" fmla="*/ 8 h 152"/>
              <a:gd name="T6" fmla="*/ 45 w 94"/>
              <a:gd name="T7" fmla="*/ 13 h 152"/>
              <a:gd name="T8" fmla="*/ 61 w 94"/>
              <a:gd name="T9" fmla="*/ 35 h 152"/>
              <a:gd name="T10" fmla="*/ 74 w 94"/>
              <a:gd name="T11" fmla="*/ 57 h 152"/>
              <a:gd name="T12" fmla="*/ 83 w 94"/>
              <a:gd name="T13" fmla="*/ 81 h 152"/>
              <a:gd name="T14" fmla="*/ 88 w 94"/>
              <a:gd name="T15" fmla="*/ 95 h 152"/>
              <a:gd name="T16" fmla="*/ 91 w 94"/>
              <a:gd name="T17" fmla="*/ 108 h 152"/>
              <a:gd name="T18" fmla="*/ 91 w 94"/>
              <a:gd name="T19" fmla="*/ 118 h 152"/>
              <a:gd name="T20" fmla="*/ 91 w 94"/>
              <a:gd name="T21" fmla="*/ 130 h 152"/>
              <a:gd name="T22" fmla="*/ 91 w 94"/>
              <a:gd name="T23" fmla="*/ 142 h 152"/>
              <a:gd name="T24" fmla="*/ 94 w 94"/>
              <a:gd name="T25" fmla="*/ 152 h 152"/>
              <a:gd name="T26" fmla="*/ 76 w 94"/>
              <a:gd name="T27" fmla="*/ 127 h 152"/>
              <a:gd name="T28" fmla="*/ 53 w 94"/>
              <a:gd name="T29" fmla="*/ 103 h 152"/>
              <a:gd name="T30" fmla="*/ 39 w 94"/>
              <a:gd name="T31" fmla="*/ 89 h 152"/>
              <a:gd name="T32" fmla="*/ 25 w 94"/>
              <a:gd name="T33" fmla="*/ 75 h 152"/>
              <a:gd name="T34" fmla="*/ 13 w 94"/>
              <a:gd name="T35" fmla="*/ 59 h 152"/>
              <a:gd name="T36" fmla="*/ 3 w 94"/>
              <a:gd name="T37" fmla="*/ 43 h 152"/>
              <a:gd name="T38" fmla="*/ 1 w 94"/>
              <a:gd name="T39" fmla="*/ 34 h 152"/>
              <a:gd name="T40" fmla="*/ 0 w 94"/>
              <a:gd name="T41" fmla="*/ 23 h 152"/>
              <a:gd name="T42" fmla="*/ 2 w 94"/>
              <a:gd name="T43" fmla="*/ 13 h 152"/>
              <a:gd name="T44" fmla="*/ 5 w 94"/>
              <a:gd name="T45" fmla="*/ 8 h 152"/>
              <a:gd name="T46" fmla="*/ 11 w 94"/>
              <a:gd name="T47" fmla="*/ 2 h 152"/>
              <a:gd name="T48" fmla="*/ 20 w 94"/>
              <a:gd name="T49"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94" h="152">
                <a:moveTo>
                  <a:pt x="20" y="0"/>
                </a:moveTo>
                <a:lnTo>
                  <a:pt x="30" y="3"/>
                </a:lnTo>
                <a:lnTo>
                  <a:pt x="38" y="8"/>
                </a:lnTo>
                <a:lnTo>
                  <a:pt x="45" y="13"/>
                </a:lnTo>
                <a:lnTo>
                  <a:pt x="61" y="35"/>
                </a:lnTo>
                <a:lnTo>
                  <a:pt x="74" y="57"/>
                </a:lnTo>
                <a:lnTo>
                  <a:pt x="83" y="81"/>
                </a:lnTo>
                <a:lnTo>
                  <a:pt x="88" y="95"/>
                </a:lnTo>
                <a:lnTo>
                  <a:pt x="91" y="108"/>
                </a:lnTo>
                <a:lnTo>
                  <a:pt x="91" y="118"/>
                </a:lnTo>
                <a:lnTo>
                  <a:pt x="91" y="130"/>
                </a:lnTo>
                <a:lnTo>
                  <a:pt x="91" y="142"/>
                </a:lnTo>
                <a:lnTo>
                  <a:pt x="94" y="152"/>
                </a:lnTo>
                <a:lnTo>
                  <a:pt x="76" y="127"/>
                </a:lnTo>
                <a:lnTo>
                  <a:pt x="53" y="103"/>
                </a:lnTo>
                <a:lnTo>
                  <a:pt x="39" y="89"/>
                </a:lnTo>
                <a:lnTo>
                  <a:pt x="25" y="75"/>
                </a:lnTo>
                <a:lnTo>
                  <a:pt x="13" y="59"/>
                </a:lnTo>
                <a:lnTo>
                  <a:pt x="3" y="43"/>
                </a:lnTo>
                <a:lnTo>
                  <a:pt x="1" y="34"/>
                </a:lnTo>
                <a:lnTo>
                  <a:pt x="0" y="23"/>
                </a:lnTo>
                <a:lnTo>
                  <a:pt x="2" y="13"/>
                </a:lnTo>
                <a:lnTo>
                  <a:pt x="5" y="8"/>
                </a:lnTo>
                <a:lnTo>
                  <a:pt x="11" y="2"/>
                </a:lnTo>
                <a:lnTo>
                  <a:pt x="20" y="0"/>
                </a:lnTo>
                <a:close/>
              </a:path>
            </a:pathLst>
          </a:custGeom>
          <a:grpFill/>
          <a:ln w="0">
            <a:noFill/>
            <a:prstDash val="solid"/>
            <a:round/>
            <a:headEnd/>
            <a:tailEnd/>
          </a:ln>
        </xdr:spPr>
      </xdr:sp>
      <xdr:sp macro="" textlink="">
        <xdr:nvSpPr>
          <xdr:cNvPr id="20" name="Freeform 19">
            <a:extLst>
              <a:ext uri="{FF2B5EF4-FFF2-40B4-BE49-F238E27FC236}">
                <a16:creationId xmlns:a16="http://schemas.microsoft.com/office/drawing/2014/main" id="{00000000-0008-0000-0200-000014000000}"/>
              </a:ext>
            </a:extLst>
          </xdr:cNvPr>
          <xdr:cNvSpPr>
            <a:spLocks/>
          </xdr:cNvSpPr>
        </xdr:nvSpPr>
        <xdr:spPr bwMode="auto">
          <a:xfrm>
            <a:off x="1265" y="43"/>
            <a:ext cx="12" cy="5"/>
          </a:xfrm>
          <a:custGeom>
            <a:avLst/>
            <a:gdLst>
              <a:gd name="T0" fmla="*/ 23 w 160"/>
              <a:gd name="T1" fmla="*/ 0 h 64"/>
              <a:gd name="T2" fmla="*/ 43 w 160"/>
              <a:gd name="T3" fmla="*/ 2 h 64"/>
              <a:gd name="T4" fmla="*/ 65 w 160"/>
              <a:gd name="T5" fmla="*/ 6 h 64"/>
              <a:gd name="T6" fmla="*/ 86 w 160"/>
              <a:gd name="T7" fmla="*/ 14 h 64"/>
              <a:gd name="T8" fmla="*/ 109 w 160"/>
              <a:gd name="T9" fmla="*/ 24 h 64"/>
              <a:gd name="T10" fmla="*/ 128 w 160"/>
              <a:gd name="T11" fmla="*/ 36 h 64"/>
              <a:gd name="T12" fmla="*/ 146 w 160"/>
              <a:gd name="T13" fmla="*/ 48 h 64"/>
              <a:gd name="T14" fmla="*/ 160 w 160"/>
              <a:gd name="T15" fmla="*/ 59 h 64"/>
              <a:gd name="T16" fmla="*/ 134 w 160"/>
              <a:gd name="T17" fmla="*/ 62 h 64"/>
              <a:gd name="T18" fmla="*/ 109 w 160"/>
              <a:gd name="T19" fmla="*/ 63 h 64"/>
              <a:gd name="T20" fmla="*/ 87 w 160"/>
              <a:gd name="T21" fmla="*/ 64 h 64"/>
              <a:gd name="T22" fmla="*/ 67 w 160"/>
              <a:gd name="T23" fmla="*/ 64 h 64"/>
              <a:gd name="T24" fmla="*/ 46 w 160"/>
              <a:gd name="T25" fmla="*/ 60 h 64"/>
              <a:gd name="T26" fmla="*/ 27 w 160"/>
              <a:gd name="T27" fmla="*/ 52 h 64"/>
              <a:gd name="T28" fmla="*/ 18 w 160"/>
              <a:gd name="T29" fmla="*/ 47 h 64"/>
              <a:gd name="T30" fmla="*/ 10 w 160"/>
              <a:gd name="T31" fmla="*/ 39 h 64"/>
              <a:gd name="T32" fmla="*/ 4 w 160"/>
              <a:gd name="T33" fmla="*/ 30 h 64"/>
              <a:gd name="T34" fmla="*/ 0 w 160"/>
              <a:gd name="T35" fmla="*/ 21 h 64"/>
              <a:gd name="T36" fmla="*/ 0 w 160"/>
              <a:gd name="T37" fmla="*/ 12 h 64"/>
              <a:gd name="T38" fmla="*/ 5 w 160"/>
              <a:gd name="T39" fmla="*/ 6 h 64"/>
              <a:gd name="T40" fmla="*/ 12 w 160"/>
              <a:gd name="T41" fmla="*/ 3 h 64"/>
              <a:gd name="T42" fmla="*/ 23 w 160"/>
              <a:gd name="T4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0" h="64">
                <a:moveTo>
                  <a:pt x="23" y="0"/>
                </a:moveTo>
                <a:lnTo>
                  <a:pt x="43" y="2"/>
                </a:lnTo>
                <a:lnTo>
                  <a:pt x="65" y="6"/>
                </a:lnTo>
                <a:lnTo>
                  <a:pt x="86" y="14"/>
                </a:lnTo>
                <a:lnTo>
                  <a:pt x="109" y="24"/>
                </a:lnTo>
                <a:lnTo>
                  <a:pt x="128" y="36"/>
                </a:lnTo>
                <a:lnTo>
                  <a:pt x="146" y="48"/>
                </a:lnTo>
                <a:lnTo>
                  <a:pt x="160" y="59"/>
                </a:lnTo>
                <a:lnTo>
                  <a:pt x="134" y="62"/>
                </a:lnTo>
                <a:lnTo>
                  <a:pt x="109" y="63"/>
                </a:lnTo>
                <a:lnTo>
                  <a:pt x="87" y="64"/>
                </a:lnTo>
                <a:lnTo>
                  <a:pt x="67" y="64"/>
                </a:lnTo>
                <a:lnTo>
                  <a:pt x="46" y="60"/>
                </a:lnTo>
                <a:lnTo>
                  <a:pt x="27" y="52"/>
                </a:lnTo>
                <a:lnTo>
                  <a:pt x="18" y="47"/>
                </a:lnTo>
                <a:lnTo>
                  <a:pt x="10" y="39"/>
                </a:lnTo>
                <a:lnTo>
                  <a:pt x="4" y="30"/>
                </a:lnTo>
                <a:lnTo>
                  <a:pt x="0" y="21"/>
                </a:lnTo>
                <a:lnTo>
                  <a:pt x="0" y="12"/>
                </a:lnTo>
                <a:lnTo>
                  <a:pt x="5" y="6"/>
                </a:lnTo>
                <a:lnTo>
                  <a:pt x="12" y="3"/>
                </a:lnTo>
                <a:lnTo>
                  <a:pt x="23" y="0"/>
                </a:lnTo>
                <a:close/>
              </a:path>
            </a:pathLst>
          </a:custGeom>
          <a:grpFill/>
          <a:ln w="0">
            <a:noFill/>
            <a:prstDash val="solid"/>
            <a:round/>
            <a:headEnd/>
            <a:tailEnd/>
          </a:ln>
        </xdr:spPr>
      </xdr:sp>
      <xdr:sp macro="" textlink="">
        <xdr:nvSpPr>
          <xdr:cNvPr id="21" name="Freeform 20">
            <a:extLst>
              <a:ext uri="{FF2B5EF4-FFF2-40B4-BE49-F238E27FC236}">
                <a16:creationId xmlns:a16="http://schemas.microsoft.com/office/drawing/2014/main" id="{00000000-0008-0000-0200-000015000000}"/>
              </a:ext>
            </a:extLst>
          </xdr:cNvPr>
          <xdr:cNvSpPr>
            <a:spLocks/>
          </xdr:cNvSpPr>
        </xdr:nvSpPr>
        <xdr:spPr bwMode="auto">
          <a:xfrm>
            <a:off x="1269" y="36"/>
            <a:ext cx="12" cy="6"/>
          </a:xfrm>
          <a:custGeom>
            <a:avLst/>
            <a:gdLst>
              <a:gd name="T0" fmla="*/ 154 w 154"/>
              <a:gd name="T1" fmla="*/ 0 h 83"/>
              <a:gd name="T2" fmla="*/ 134 w 154"/>
              <a:gd name="T3" fmla="*/ 18 h 83"/>
              <a:gd name="T4" fmla="*/ 117 w 154"/>
              <a:gd name="T5" fmla="*/ 36 h 83"/>
              <a:gd name="T6" fmla="*/ 101 w 154"/>
              <a:gd name="T7" fmla="*/ 51 h 83"/>
              <a:gd name="T8" fmla="*/ 85 w 154"/>
              <a:gd name="T9" fmla="*/ 63 h 83"/>
              <a:gd name="T10" fmla="*/ 68 w 154"/>
              <a:gd name="T11" fmla="*/ 74 h 83"/>
              <a:gd name="T12" fmla="*/ 47 w 154"/>
              <a:gd name="T13" fmla="*/ 81 h 83"/>
              <a:gd name="T14" fmla="*/ 37 w 154"/>
              <a:gd name="T15" fmla="*/ 83 h 83"/>
              <a:gd name="T16" fmla="*/ 26 w 154"/>
              <a:gd name="T17" fmla="*/ 82 h 83"/>
              <a:gd name="T18" fmla="*/ 15 w 154"/>
              <a:gd name="T19" fmla="*/ 78 h 83"/>
              <a:gd name="T20" fmla="*/ 7 w 154"/>
              <a:gd name="T21" fmla="*/ 74 h 83"/>
              <a:gd name="T22" fmla="*/ 1 w 154"/>
              <a:gd name="T23" fmla="*/ 68 h 83"/>
              <a:gd name="T24" fmla="*/ 0 w 154"/>
              <a:gd name="T25" fmla="*/ 60 h 83"/>
              <a:gd name="T26" fmla="*/ 1 w 154"/>
              <a:gd name="T27" fmla="*/ 56 h 83"/>
              <a:gd name="T28" fmla="*/ 3 w 154"/>
              <a:gd name="T29" fmla="*/ 53 h 83"/>
              <a:gd name="T30" fmla="*/ 6 w 154"/>
              <a:gd name="T31" fmla="*/ 48 h 83"/>
              <a:gd name="T32" fmla="*/ 10 w 154"/>
              <a:gd name="T33" fmla="*/ 44 h 83"/>
              <a:gd name="T34" fmla="*/ 26 w 154"/>
              <a:gd name="T35" fmla="*/ 32 h 83"/>
              <a:gd name="T36" fmla="*/ 45 w 154"/>
              <a:gd name="T37" fmla="*/ 22 h 83"/>
              <a:gd name="T38" fmla="*/ 68 w 154"/>
              <a:gd name="T39" fmla="*/ 13 h 83"/>
              <a:gd name="T40" fmla="*/ 90 w 154"/>
              <a:gd name="T41" fmla="*/ 7 h 83"/>
              <a:gd name="T42" fmla="*/ 113 w 154"/>
              <a:gd name="T43" fmla="*/ 2 h 83"/>
              <a:gd name="T44" fmla="*/ 134 w 154"/>
              <a:gd name="T45" fmla="*/ 0 h 83"/>
              <a:gd name="T46" fmla="*/ 154 w 154"/>
              <a:gd name="T47"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54" h="83">
                <a:moveTo>
                  <a:pt x="154" y="0"/>
                </a:moveTo>
                <a:lnTo>
                  <a:pt x="134" y="18"/>
                </a:lnTo>
                <a:lnTo>
                  <a:pt x="117" y="36"/>
                </a:lnTo>
                <a:lnTo>
                  <a:pt x="101" y="51"/>
                </a:lnTo>
                <a:lnTo>
                  <a:pt x="85" y="63"/>
                </a:lnTo>
                <a:lnTo>
                  <a:pt x="68" y="74"/>
                </a:lnTo>
                <a:lnTo>
                  <a:pt x="47" y="81"/>
                </a:lnTo>
                <a:lnTo>
                  <a:pt x="37" y="83"/>
                </a:lnTo>
                <a:lnTo>
                  <a:pt x="26" y="82"/>
                </a:lnTo>
                <a:lnTo>
                  <a:pt x="15" y="78"/>
                </a:lnTo>
                <a:lnTo>
                  <a:pt x="7" y="74"/>
                </a:lnTo>
                <a:lnTo>
                  <a:pt x="1" y="68"/>
                </a:lnTo>
                <a:lnTo>
                  <a:pt x="0" y="60"/>
                </a:lnTo>
                <a:lnTo>
                  <a:pt x="1" y="56"/>
                </a:lnTo>
                <a:lnTo>
                  <a:pt x="3" y="53"/>
                </a:lnTo>
                <a:lnTo>
                  <a:pt x="6" y="48"/>
                </a:lnTo>
                <a:lnTo>
                  <a:pt x="10" y="44"/>
                </a:lnTo>
                <a:lnTo>
                  <a:pt x="26" y="32"/>
                </a:lnTo>
                <a:lnTo>
                  <a:pt x="45" y="22"/>
                </a:lnTo>
                <a:lnTo>
                  <a:pt x="68" y="13"/>
                </a:lnTo>
                <a:lnTo>
                  <a:pt x="90" y="7"/>
                </a:lnTo>
                <a:lnTo>
                  <a:pt x="113" y="2"/>
                </a:lnTo>
                <a:lnTo>
                  <a:pt x="134" y="0"/>
                </a:lnTo>
                <a:lnTo>
                  <a:pt x="154" y="0"/>
                </a:lnTo>
                <a:close/>
              </a:path>
            </a:pathLst>
          </a:custGeom>
          <a:grpFill/>
          <a:ln w="0">
            <a:noFill/>
            <a:prstDash val="solid"/>
            <a:round/>
            <a:headEnd/>
            <a:tailEnd/>
          </a:ln>
        </xdr:spPr>
      </xdr:sp>
      <xdr:sp macro="" textlink="">
        <xdr:nvSpPr>
          <xdr:cNvPr id="22" name="Freeform 21">
            <a:extLst>
              <a:ext uri="{FF2B5EF4-FFF2-40B4-BE49-F238E27FC236}">
                <a16:creationId xmlns:a16="http://schemas.microsoft.com/office/drawing/2014/main" id="{00000000-0008-0000-0200-000016000000}"/>
              </a:ext>
            </a:extLst>
          </xdr:cNvPr>
          <xdr:cNvSpPr>
            <a:spLocks noEditPoints="1"/>
          </xdr:cNvSpPr>
        </xdr:nvSpPr>
        <xdr:spPr bwMode="auto">
          <a:xfrm>
            <a:off x="1218" y="34"/>
            <a:ext cx="13" cy="8"/>
          </a:xfrm>
          <a:custGeom>
            <a:avLst/>
            <a:gdLst>
              <a:gd name="T0" fmla="*/ 126 w 164"/>
              <a:gd name="T1" fmla="*/ 12 h 105"/>
              <a:gd name="T2" fmla="*/ 105 w 164"/>
              <a:gd name="T3" fmla="*/ 20 h 105"/>
              <a:gd name="T4" fmla="*/ 82 w 164"/>
              <a:gd name="T5" fmla="*/ 30 h 105"/>
              <a:gd name="T6" fmla="*/ 60 w 164"/>
              <a:gd name="T7" fmla="*/ 40 h 105"/>
              <a:gd name="T8" fmla="*/ 39 w 164"/>
              <a:gd name="T9" fmla="*/ 53 h 105"/>
              <a:gd name="T10" fmla="*/ 23 w 164"/>
              <a:gd name="T11" fmla="*/ 67 h 105"/>
              <a:gd name="T12" fmla="*/ 10 w 164"/>
              <a:gd name="T13" fmla="*/ 83 h 105"/>
              <a:gd name="T14" fmla="*/ 5 w 164"/>
              <a:gd name="T15" fmla="*/ 99 h 105"/>
              <a:gd name="T16" fmla="*/ 23 w 164"/>
              <a:gd name="T17" fmla="*/ 100 h 105"/>
              <a:gd name="T18" fmla="*/ 40 w 164"/>
              <a:gd name="T19" fmla="*/ 97 h 105"/>
              <a:gd name="T20" fmla="*/ 55 w 164"/>
              <a:gd name="T21" fmla="*/ 89 h 105"/>
              <a:gd name="T22" fmla="*/ 68 w 164"/>
              <a:gd name="T23" fmla="*/ 78 h 105"/>
              <a:gd name="T24" fmla="*/ 79 w 164"/>
              <a:gd name="T25" fmla="*/ 65 h 105"/>
              <a:gd name="T26" fmla="*/ 90 w 164"/>
              <a:gd name="T27" fmla="*/ 51 h 105"/>
              <a:gd name="T28" fmla="*/ 100 w 164"/>
              <a:gd name="T29" fmla="*/ 37 h 105"/>
              <a:gd name="T30" fmla="*/ 112 w 164"/>
              <a:gd name="T31" fmla="*/ 23 h 105"/>
              <a:gd name="T32" fmla="*/ 126 w 164"/>
              <a:gd name="T33" fmla="*/ 12 h 105"/>
              <a:gd name="T34" fmla="*/ 158 w 164"/>
              <a:gd name="T35" fmla="*/ 0 h 105"/>
              <a:gd name="T36" fmla="*/ 162 w 164"/>
              <a:gd name="T37" fmla="*/ 1 h 105"/>
              <a:gd name="T38" fmla="*/ 164 w 164"/>
              <a:gd name="T39" fmla="*/ 1 h 105"/>
              <a:gd name="T40" fmla="*/ 157 w 164"/>
              <a:gd name="T41" fmla="*/ 3 h 105"/>
              <a:gd name="T42" fmla="*/ 150 w 164"/>
              <a:gd name="T43" fmla="*/ 6 h 105"/>
              <a:gd name="T44" fmla="*/ 143 w 164"/>
              <a:gd name="T45" fmla="*/ 8 h 105"/>
              <a:gd name="T46" fmla="*/ 133 w 164"/>
              <a:gd name="T47" fmla="*/ 14 h 105"/>
              <a:gd name="T48" fmla="*/ 123 w 164"/>
              <a:gd name="T49" fmla="*/ 20 h 105"/>
              <a:gd name="T50" fmla="*/ 112 w 164"/>
              <a:gd name="T51" fmla="*/ 30 h 105"/>
              <a:gd name="T52" fmla="*/ 103 w 164"/>
              <a:gd name="T53" fmla="*/ 41 h 105"/>
              <a:gd name="T54" fmla="*/ 93 w 164"/>
              <a:gd name="T55" fmla="*/ 54 h 105"/>
              <a:gd name="T56" fmla="*/ 84 w 164"/>
              <a:gd name="T57" fmla="*/ 66 h 105"/>
              <a:gd name="T58" fmla="*/ 75 w 164"/>
              <a:gd name="T59" fmla="*/ 77 h 105"/>
              <a:gd name="T60" fmla="*/ 64 w 164"/>
              <a:gd name="T61" fmla="*/ 88 h 105"/>
              <a:gd name="T62" fmla="*/ 53 w 164"/>
              <a:gd name="T63" fmla="*/ 96 h 105"/>
              <a:gd name="T64" fmla="*/ 39 w 164"/>
              <a:gd name="T65" fmla="*/ 101 h 105"/>
              <a:gd name="T66" fmla="*/ 23 w 164"/>
              <a:gd name="T67" fmla="*/ 105 h 105"/>
              <a:gd name="T68" fmla="*/ 14 w 164"/>
              <a:gd name="T69" fmla="*/ 105 h 105"/>
              <a:gd name="T70" fmla="*/ 2 w 164"/>
              <a:gd name="T71" fmla="*/ 103 h 105"/>
              <a:gd name="T72" fmla="*/ 0 w 164"/>
              <a:gd name="T73" fmla="*/ 103 h 105"/>
              <a:gd name="T74" fmla="*/ 0 w 164"/>
              <a:gd name="T75" fmla="*/ 100 h 105"/>
              <a:gd name="T76" fmla="*/ 4 w 164"/>
              <a:gd name="T77" fmla="*/ 81 h 105"/>
              <a:gd name="T78" fmla="*/ 13 w 164"/>
              <a:gd name="T79" fmla="*/ 64 h 105"/>
              <a:gd name="T80" fmla="*/ 24 w 164"/>
              <a:gd name="T81" fmla="*/ 49 h 105"/>
              <a:gd name="T82" fmla="*/ 39 w 164"/>
              <a:gd name="T83" fmla="*/ 37 h 105"/>
              <a:gd name="T84" fmla="*/ 57 w 164"/>
              <a:gd name="T85" fmla="*/ 26 h 105"/>
              <a:gd name="T86" fmla="*/ 76 w 164"/>
              <a:gd name="T87" fmla="*/ 18 h 105"/>
              <a:gd name="T88" fmla="*/ 95 w 164"/>
              <a:gd name="T89" fmla="*/ 11 h 105"/>
              <a:gd name="T90" fmla="*/ 115 w 164"/>
              <a:gd name="T91" fmla="*/ 6 h 105"/>
              <a:gd name="T92" fmla="*/ 135 w 164"/>
              <a:gd name="T93" fmla="*/ 3 h 105"/>
              <a:gd name="T94" fmla="*/ 153 w 164"/>
              <a:gd name="T95" fmla="*/ 1 h 105"/>
              <a:gd name="T96" fmla="*/ 156 w 164"/>
              <a:gd name="T97" fmla="*/ 1 h 105"/>
              <a:gd name="T98" fmla="*/ 158 w 164"/>
              <a:gd name="T99" fmla="*/ 0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4" h="105">
                <a:moveTo>
                  <a:pt x="126" y="12"/>
                </a:moveTo>
                <a:lnTo>
                  <a:pt x="105" y="20"/>
                </a:lnTo>
                <a:lnTo>
                  <a:pt x="82" y="30"/>
                </a:lnTo>
                <a:lnTo>
                  <a:pt x="60" y="40"/>
                </a:lnTo>
                <a:lnTo>
                  <a:pt x="39" y="53"/>
                </a:lnTo>
                <a:lnTo>
                  <a:pt x="23" y="67"/>
                </a:lnTo>
                <a:lnTo>
                  <a:pt x="10" y="83"/>
                </a:lnTo>
                <a:lnTo>
                  <a:pt x="5" y="99"/>
                </a:lnTo>
                <a:lnTo>
                  <a:pt x="23" y="100"/>
                </a:lnTo>
                <a:lnTo>
                  <a:pt x="40" y="97"/>
                </a:lnTo>
                <a:lnTo>
                  <a:pt x="55" y="89"/>
                </a:lnTo>
                <a:lnTo>
                  <a:pt x="68" y="78"/>
                </a:lnTo>
                <a:lnTo>
                  <a:pt x="79" y="65"/>
                </a:lnTo>
                <a:lnTo>
                  <a:pt x="90" y="51"/>
                </a:lnTo>
                <a:lnTo>
                  <a:pt x="100" y="37"/>
                </a:lnTo>
                <a:lnTo>
                  <a:pt x="112" y="23"/>
                </a:lnTo>
                <a:lnTo>
                  <a:pt x="126" y="12"/>
                </a:lnTo>
                <a:close/>
                <a:moveTo>
                  <a:pt x="158" y="0"/>
                </a:moveTo>
                <a:lnTo>
                  <a:pt x="162" y="1"/>
                </a:lnTo>
                <a:lnTo>
                  <a:pt x="164" y="1"/>
                </a:lnTo>
                <a:lnTo>
                  <a:pt x="157" y="3"/>
                </a:lnTo>
                <a:lnTo>
                  <a:pt x="150" y="6"/>
                </a:lnTo>
                <a:lnTo>
                  <a:pt x="143" y="8"/>
                </a:lnTo>
                <a:lnTo>
                  <a:pt x="133" y="14"/>
                </a:lnTo>
                <a:lnTo>
                  <a:pt x="123" y="20"/>
                </a:lnTo>
                <a:lnTo>
                  <a:pt x="112" y="30"/>
                </a:lnTo>
                <a:lnTo>
                  <a:pt x="103" y="41"/>
                </a:lnTo>
                <a:lnTo>
                  <a:pt x="93" y="54"/>
                </a:lnTo>
                <a:lnTo>
                  <a:pt x="84" y="66"/>
                </a:lnTo>
                <a:lnTo>
                  <a:pt x="75" y="77"/>
                </a:lnTo>
                <a:lnTo>
                  <a:pt x="64" y="88"/>
                </a:lnTo>
                <a:lnTo>
                  <a:pt x="53" y="96"/>
                </a:lnTo>
                <a:lnTo>
                  <a:pt x="39" y="101"/>
                </a:lnTo>
                <a:lnTo>
                  <a:pt x="23" y="105"/>
                </a:lnTo>
                <a:lnTo>
                  <a:pt x="14" y="105"/>
                </a:lnTo>
                <a:lnTo>
                  <a:pt x="2" y="103"/>
                </a:lnTo>
                <a:lnTo>
                  <a:pt x="0" y="103"/>
                </a:lnTo>
                <a:lnTo>
                  <a:pt x="0" y="100"/>
                </a:lnTo>
                <a:lnTo>
                  <a:pt x="4" y="81"/>
                </a:lnTo>
                <a:lnTo>
                  <a:pt x="13" y="64"/>
                </a:lnTo>
                <a:lnTo>
                  <a:pt x="24" y="49"/>
                </a:lnTo>
                <a:lnTo>
                  <a:pt x="39" y="37"/>
                </a:lnTo>
                <a:lnTo>
                  <a:pt x="57" y="26"/>
                </a:lnTo>
                <a:lnTo>
                  <a:pt x="76" y="18"/>
                </a:lnTo>
                <a:lnTo>
                  <a:pt x="95" y="11"/>
                </a:lnTo>
                <a:lnTo>
                  <a:pt x="115" y="6"/>
                </a:lnTo>
                <a:lnTo>
                  <a:pt x="135" y="3"/>
                </a:lnTo>
                <a:lnTo>
                  <a:pt x="153" y="1"/>
                </a:lnTo>
                <a:lnTo>
                  <a:pt x="156" y="1"/>
                </a:lnTo>
                <a:lnTo>
                  <a:pt x="158" y="0"/>
                </a:lnTo>
                <a:close/>
              </a:path>
            </a:pathLst>
          </a:custGeom>
          <a:grpFill/>
          <a:ln w="0">
            <a:noFill/>
            <a:prstDash val="solid"/>
            <a:round/>
            <a:headEnd/>
            <a:tailEnd/>
          </a:ln>
        </xdr:spPr>
      </xdr:sp>
      <xdr:sp macro="" textlink="">
        <xdr:nvSpPr>
          <xdr:cNvPr id="23" name="Freeform 22">
            <a:extLst>
              <a:ext uri="{FF2B5EF4-FFF2-40B4-BE49-F238E27FC236}">
                <a16:creationId xmlns:a16="http://schemas.microsoft.com/office/drawing/2014/main" id="{00000000-0008-0000-0200-000017000000}"/>
              </a:ext>
            </a:extLst>
          </xdr:cNvPr>
          <xdr:cNvSpPr>
            <a:spLocks noEditPoints="1"/>
          </xdr:cNvSpPr>
        </xdr:nvSpPr>
        <xdr:spPr bwMode="auto">
          <a:xfrm>
            <a:off x="1220" y="40"/>
            <a:ext cx="18" cy="4"/>
          </a:xfrm>
          <a:custGeom>
            <a:avLst/>
            <a:gdLst>
              <a:gd name="T0" fmla="*/ 71 w 230"/>
              <a:gd name="T1" fmla="*/ 4 h 52"/>
              <a:gd name="T2" fmla="*/ 66 w 230"/>
              <a:gd name="T3" fmla="*/ 4 h 52"/>
              <a:gd name="T4" fmla="*/ 57 w 230"/>
              <a:gd name="T5" fmla="*/ 4 h 52"/>
              <a:gd name="T6" fmla="*/ 49 w 230"/>
              <a:gd name="T7" fmla="*/ 5 h 52"/>
              <a:gd name="T8" fmla="*/ 40 w 230"/>
              <a:gd name="T9" fmla="*/ 7 h 52"/>
              <a:gd name="T10" fmla="*/ 34 w 230"/>
              <a:gd name="T11" fmla="*/ 11 h 52"/>
              <a:gd name="T12" fmla="*/ 32 w 230"/>
              <a:gd name="T13" fmla="*/ 16 h 52"/>
              <a:gd name="T14" fmla="*/ 33 w 230"/>
              <a:gd name="T15" fmla="*/ 25 h 52"/>
              <a:gd name="T16" fmla="*/ 38 w 230"/>
              <a:gd name="T17" fmla="*/ 31 h 52"/>
              <a:gd name="T18" fmla="*/ 48 w 230"/>
              <a:gd name="T19" fmla="*/ 36 h 52"/>
              <a:gd name="T20" fmla="*/ 59 w 230"/>
              <a:gd name="T21" fmla="*/ 41 h 52"/>
              <a:gd name="T22" fmla="*/ 70 w 230"/>
              <a:gd name="T23" fmla="*/ 43 h 52"/>
              <a:gd name="T24" fmla="*/ 82 w 230"/>
              <a:gd name="T25" fmla="*/ 45 h 52"/>
              <a:gd name="T26" fmla="*/ 92 w 230"/>
              <a:gd name="T27" fmla="*/ 47 h 52"/>
              <a:gd name="T28" fmla="*/ 99 w 230"/>
              <a:gd name="T29" fmla="*/ 48 h 52"/>
              <a:gd name="T30" fmla="*/ 111 w 230"/>
              <a:gd name="T31" fmla="*/ 48 h 52"/>
              <a:gd name="T32" fmla="*/ 124 w 230"/>
              <a:gd name="T33" fmla="*/ 47 h 52"/>
              <a:gd name="T34" fmla="*/ 138 w 230"/>
              <a:gd name="T35" fmla="*/ 44 h 52"/>
              <a:gd name="T36" fmla="*/ 150 w 230"/>
              <a:gd name="T37" fmla="*/ 40 h 52"/>
              <a:gd name="T38" fmla="*/ 161 w 230"/>
              <a:gd name="T39" fmla="*/ 37 h 52"/>
              <a:gd name="T40" fmla="*/ 180 w 230"/>
              <a:gd name="T41" fmla="*/ 33 h 52"/>
              <a:gd name="T42" fmla="*/ 193 w 230"/>
              <a:gd name="T43" fmla="*/ 31 h 52"/>
              <a:gd name="T44" fmla="*/ 202 w 230"/>
              <a:gd name="T45" fmla="*/ 30 h 52"/>
              <a:gd name="T46" fmla="*/ 181 w 230"/>
              <a:gd name="T47" fmla="*/ 21 h 52"/>
              <a:gd name="T48" fmla="*/ 156 w 230"/>
              <a:gd name="T49" fmla="*/ 13 h 52"/>
              <a:gd name="T50" fmla="*/ 128 w 230"/>
              <a:gd name="T51" fmla="*/ 7 h 52"/>
              <a:gd name="T52" fmla="*/ 99 w 230"/>
              <a:gd name="T53" fmla="*/ 4 h 52"/>
              <a:gd name="T54" fmla="*/ 71 w 230"/>
              <a:gd name="T55" fmla="*/ 4 h 52"/>
              <a:gd name="T56" fmla="*/ 72 w 230"/>
              <a:gd name="T57" fmla="*/ 0 h 52"/>
              <a:gd name="T58" fmla="*/ 100 w 230"/>
              <a:gd name="T59" fmla="*/ 0 h 52"/>
              <a:gd name="T60" fmla="*/ 129 w 230"/>
              <a:gd name="T61" fmla="*/ 3 h 52"/>
              <a:gd name="T62" fmla="*/ 156 w 230"/>
              <a:gd name="T63" fmla="*/ 8 h 52"/>
              <a:gd name="T64" fmla="*/ 175 w 230"/>
              <a:gd name="T65" fmla="*/ 15 h 52"/>
              <a:gd name="T66" fmla="*/ 194 w 230"/>
              <a:gd name="T67" fmla="*/ 22 h 52"/>
              <a:gd name="T68" fmla="*/ 213 w 230"/>
              <a:gd name="T69" fmla="*/ 30 h 52"/>
              <a:gd name="T70" fmla="*/ 221 w 230"/>
              <a:gd name="T71" fmla="*/ 32 h 52"/>
              <a:gd name="T72" fmla="*/ 230 w 230"/>
              <a:gd name="T73" fmla="*/ 34 h 52"/>
              <a:gd name="T74" fmla="*/ 214 w 230"/>
              <a:gd name="T75" fmla="*/ 34 h 52"/>
              <a:gd name="T76" fmla="*/ 199 w 230"/>
              <a:gd name="T77" fmla="*/ 34 h 52"/>
              <a:gd name="T78" fmla="*/ 181 w 230"/>
              <a:gd name="T79" fmla="*/ 37 h 52"/>
              <a:gd name="T80" fmla="*/ 163 w 230"/>
              <a:gd name="T81" fmla="*/ 42 h 52"/>
              <a:gd name="T82" fmla="*/ 145 w 230"/>
              <a:gd name="T83" fmla="*/ 45 h 52"/>
              <a:gd name="T84" fmla="*/ 128 w 230"/>
              <a:gd name="T85" fmla="*/ 48 h 52"/>
              <a:gd name="T86" fmla="*/ 113 w 230"/>
              <a:gd name="T87" fmla="*/ 50 h 52"/>
              <a:gd name="T88" fmla="*/ 101 w 230"/>
              <a:gd name="T89" fmla="*/ 52 h 52"/>
              <a:gd name="T90" fmla="*/ 92 w 230"/>
              <a:gd name="T91" fmla="*/ 52 h 52"/>
              <a:gd name="T92" fmla="*/ 76 w 230"/>
              <a:gd name="T93" fmla="*/ 50 h 52"/>
              <a:gd name="T94" fmla="*/ 56 w 230"/>
              <a:gd name="T95" fmla="*/ 47 h 52"/>
              <a:gd name="T96" fmla="*/ 37 w 230"/>
              <a:gd name="T97" fmla="*/ 43 h 52"/>
              <a:gd name="T98" fmla="*/ 18 w 230"/>
              <a:gd name="T99" fmla="*/ 37 h 52"/>
              <a:gd name="T100" fmla="*/ 2 w 230"/>
              <a:gd name="T101" fmla="*/ 30 h 52"/>
              <a:gd name="T102" fmla="*/ 0 w 230"/>
              <a:gd name="T103" fmla="*/ 29 h 52"/>
              <a:gd name="T104" fmla="*/ 2 w 230"/>
              <a:gd name="T105" fmla="*/ 27 h 52"/>
              <a:gd name="T106" fmla="*/ 15 w 230"/>
              <a:gd name="T107" fmla="*/ 15 h 52"/>
              <a:gd name="T108" fmla="*/ 32 w 230"/>
              <a:gd name="T109" fmla="*/ 7 h 52"/>
              <a:gd name="T110" fmla="*/ 51 w 230"/>
              <a:gd name="T111" fmla="*/ 2 h 52"/>
              <a:gd name="T112" fmla="*/ 72 w 230"/>
              <a:gd name="T113" fmla="*/ 0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0" h="52">
                <a:moveTo>
                  <a:pt x="71" y="4"/>
                </a:moveTo>
                <a:lnTo>
                  <a:pt x="66" y="4"/>
                </a:lnTo>
                <a:lnTo>
                  <a:pt x="57" y="4"/>
                </a:lnTo>
                <a:lnTo>
                  <a:pt x="49" y="5"/>
                </a:lnTo>
                <a:lnTo>
                  <a:pt x="40" y="7"/>
                </a:lnTo>
                <a:lnTo>
                  <a:pt x="34" y="11"/>
                </a:lnTo>
                <a:lnTo>
                  <a:pt x="32" y="16"/>
                </a:lnTo>
                <a:lnTo>
                  <a:pt x="33" y="25"/>
                </a:lnTo>
                <a:lnTo>
                  <a:pt x="38" y="31"/>
                </a:lnTo>
                <a:lnTo>
                  <a:pt x="48" y="36"/>
                </a:lnTo>
                <a:lnTo>
                  <a:pt x="59" y="41"/>
                </a:lnTo>
                <a:lnTo>
                  <a:pt x="70" y="43"/>
                </a:lnTo>
                <a:lnTo>
                  <a:pt x="82" y="45"/>
                </a:lnTo>
                <a:lnTo>
                  <a:pt x="92" y="47"/>
                </a:lnTo>
                <a:lnTo>
                  <a:pt x="99" y="48"/>
                </a:lnTo>
                <a:lnTo>
                  <a:pt x="111" y="48"/>
                </a:lnTo>
                <a:lnTo>
                  <a:pt x="124" y="47"/>
                </a:lnTo>
                <a:lnTo>
                  <a:pt x="138" y="44"/>
                </a:lnTo>
                <a:lnTo>
                  <a:pt x="150" y="40"/>
                </a:lnTo>
                <a:lnTo>
                  <a:pt x="161" y="37"/>
                </a:lnTo>
                <a:lnTo>
                  <a:pt x="180" y="33"/>
                </a:lnTo>
                <a:lnTo>
                  <a:pt x="193" y="31"/>
                </a:lnTo>
                <a:lnTo>
                  <a:pt x="202" y="30"/>
                </a:lnTo>
                <a:lnTo>
                  <a:pt x="181" y="21"/>
                </a:lnTo>
                <a:lnTo>
                  <a:pt x="156" y="13"/>
                </a:lnTo>
                <a:lnTo>
                  <a:pt x="128" y="7"/>
                </a:lnTo>
                <a:lnTo>
                  <a:pt x="99" y="4"/>
                </a:lnTo>
                <a:lnTo>
                  <a:pt x="71" y="4"/>
                </a:lnTo>
                <a:close/>
                <a:moveTo>
                  <a:pt x="72" y="0"/>
                </a:moveTo>
                <a:lnTo>
                  <a:pt x="100" y="0"/>
                </a:lnTo>
                <a:lnTo>
                  <a:pt x="129" y="3"/>
                </a:lnTo>
                <a:lnTo>
                  <a:pt x="156" y="8"/>
                </a:lnTo>
                <a:lnTo>
                  <a:pt x="175" y="15"/>
                </a:lnTo>
                <a:lnTo>
                  <a:pt x="194" y="22"/>
                </a:lnTo>
                <a:lnTo>
                  <a:pt x="213" y="30"/>
                </a:lnTo>
                <a:lnTo>
                  <a:pt x="221" y="32"/>
                </a:lnTo>
                <a:lnTo>
                  <a:pt x="230" y="34"/>
                </a:lnTo>
                <a:lnTo>
                  <a:pt x="214" y="34"/>
                </a:lnTo>
                <a:lnTo>
                  <a:pt x="199" y="34"/>
                </a:lnTo>
                <a:lnTo>
                  <a:pt x="181" y="37"/>
                </a:lnTo>
                <a:lnTo>
                  <a:pt x="163" y="42"/>
                </a:lnTo>
                <a:lnTo>
                  <a:pt x="145" y="45"/>
                </a:lnTo>
                <a:lnTo>
                  <a:pt x="128" y="48"/>
                </a:lnTo>
                <a:lnTo>
                  <a:pt x="113" y="50"/>
                </a:lnTo>
                <a:lnTo>
                  <a:pt x="101" y="52"/>
                </a:lnTo>
                <a:lnTo>
                  <a:pt x="92" y="52"/>
                </a:lnTo>
                <a:lnTo>
                  <a:pt x="76" y="50"/>
                </a:lnTo>
                <a:lnTo>
                  <a:pt x="56" y="47"/>
                </a:lnTo>
                <a:lnTo>
                  <a:pt x="37" y="43"/>
                </a:lnTo>
                <a:lnTo>
                  <a:pt x="18" y="37"/>
                </a:lnTo>
                <a:lnTo>
                  <a:pt x="2" y="30"/>
                </a:lnTo>
                <a:lnTo>
                  <a:pt x="0" y="29"/>
                </a:lnTo>
                <a:lnTo>
                  <a:pt x="2" y="27"/>
                </a:lnTo>
                <a:lnTo>
                  <a:pt x="15" y="15"/>
                </a:lnTo>
                <a:lnTo>
                  <a:pt x="32" y="7"/>
                </a:lnTo>
                <a:lnTo>
                  <a:pt x="51" y="2"/>
                </a:lnTo>
                <a:lnTo>
                  <a:pt x="72" y="0"/>
                </a:lnTo>
                <a:close/>
              </a:path>
            </a:pathLst>
          </a:custGeom>
          <a:grpFill/>
          <a:ln w="0">
            <a:noFill/>
            <a:prstDash val="solid"/>
            <a:round/>
            <a:headEnd/>
            <a:tailEnd/>
          </a:ln>
        </xdr:spPr>
      </xdr:sp>
      <xdr:sp macro="" textlink="">
        <xdr:nvSpPr>
          <xdr:cNvPr id="24" name="Freeform 23">
            <a:extLst>
              <a:ext uri="{FF2B5EF4-FFF2-40B4-BE49-F238E27FC236}">
                <a16:creationId xmlns:a16="http://schemas.microsoft.com/office/drawing/2014/main" id="{00000000-0008-0000-0200-000018000000}"/>
              </a:ext>
            </a:extLst>
          </xdr:cNvPr>
          <xdr:cNvSpPr>
            <a:spLocks noEditPoints="1"/>
          </xdr:cNvSpPr>
        </xdr:nvSpPr>
        <xdr:spPr bwMode="auto">
          <a:xfrm>
            <a:off x="1239" y="41"/>
            <a:ext cx="7" cy="13"/>
          </a:xfrm>
          <a:custGeom>
            <a:avLst/>
            <a:gdLst>
              <a:gd name="T0" fmla="*/ 25 w 91"/>
              <a:gd name="T1" fmla="*/ 18 h 180"/>
              <a:gd name="T2" fmla="*/ 20 w 91"/>
              <a:gd name="T3" fmla="*/ 21 h 180"/>
              <a:gd name="T4" fmla="*/ 18 w 91"/>
              <a:gd name="T5" fmla="*/ 28 h 180"/>
              <a:gd name="T6" fmla="*/ 17 w 91"/>
              <a:gd name="T7" fmla="*/ 39 h 180"/>
              <a:gd name="T8" fmla="*/ 20 w 91"/>
              <a:gd name="T9" fmla="*/ 53 h 180"/>
              <a:gd name="T10" fmla="*/ 25 w 91"/>
              <a:gd name="T11" fmla="*/ 65 h 180"/>
              <a:gd name="T12" fmla="*/ 32 w 91"/>
              <a:gd name="T13" fmla="*/ 76 h 180"/>
              <a:gd name="T14" fmla="*/ 40 w 91"/>
              <a:gd name="T15" fmla="*/ 85 h 180"/>
              <a:gd name="T16" fmla="*/ 49 w 91"/>
              <a:gd name="T17" fmla="*/ 96 h 180"/>
              <a:gd name="T18" fmla="*/ 64 w 91"/>
              <a:gd name="T19" fmla="*/ 113 h 180"/>
              <a:gd name="T20" fmla="*/ 77 w 91"/>
              <a:gd name="T21" fmla="*/ 130 h 180"/>
              <a:gd name="T22" fmla="*/ 86 w 91"/>
              <a:gd name="T23" fmla="*/ 149 h 180"/>
              <a:gd name="T24" fmla="*/ 84 w 91"/>
              <a:gd name="T25" fmla="*/ 128 h 180"/>
              <a:gd name="T26" fmla="*/ 79 w 91"/>
              <a:gd name="T27" fmla="*/ 106 h 180"/>
              <a:gd name="T28" fmla="*/ 73 w 91"/>
              <a:gd name="T29" fmla="*/ 83 h 180"/>
              <a:gd name="T30" fmla="*/ 64 w 91"/>
              <a:gd name="T31" fmla="*/ 61 h 180"/>
              <a:gd name="T32" fmla="*/ 54 w 91"/>
              <a:gd name="T33" fmla="*/ 41 h 180"/>
              <a:gd name="T34" fmla="*/ 41 w 91"/>
              <a:gd name="T35" fmla="*/ 25 h 180"/>
              <a:gd name="T36" fmla="*/ 41 w 91"/>
              <a:gd name="T37" fmla="*/ 25 h 180"/>
              <a:gd name="T38" fmla="*/ 33 w 91"/>
              <a:gd name="T39" fmla="*/ 19 h 180"/>
              <a:gd name="T40" fmla="*/ 25 w 91"/>
              <a:gd name="T41" fmla="*/ 18 h 180"/>
              <a:gd name="T42" fmla="*/ 1 w 91"/>
              <a:gd name="T43" fmla="*/ 0 h 180"/>
              <a:gd name="T44" fmla="*/ 17 w 91"/>
              <a:gd name="T45" fmla="*/ 4 h 180"/>
              <a:gd name="T46" fmla="*/ 32 w 91"/>
              <a:gd name="T47" fmla="*/ 12 h 180"/>
              <a:gd name="T48" fmla="*/ 45 w 91"/>
              <a:gd name="T49" fmla="*/ 22 h 180"/>
              <a:gd name="T50" fmla="*/ 45 w 91"/>
              <a:gd name="T51" fmla="*/ 23 h 180"/>
              <a:gd name="T52" fmla="*/ 57 w 91"/>
              <a:gd name="T53" fmla="*/ 39 h 180"/>
              <a:gd name="T54" fmla="*/ 68 w 91"/>
              <a:gd name="T55" fmla="*/ 57 h 180"/>
              <a:gd name="T56" fmla="*/ 76 w 91"/>
              <a:gd name="T57" fmla="*/ 77 h 180"/>
              <a:gd name="T58" fmla="*/ 82 w 91"/>
              <a:gd name="T59" fmla="*/ 96 h 180"/>
              <a:gd name="T60" fmla="*/ 86 w 91"/>
              <a:gd name="T61" fmla="*/ 116 h 180"/>
              <a:gd name="T62" fmla="*/ 90 w 91"/>
              <a:gd name="T63" fmla="*/ 137 h 180"/>
              <a:gd name="T64" fmla="*/ 91 w 91"/>
              <a:gd name="T65" fmla="*/ 157 h 180"/>
              <a:gd name="T66" fmla="*/ 89 w 91"/>
              <a:gd name="T67" fmla="*/ 177 h 180"/>
              <a:gd name="T68" fmla="*/ 89 w 91"/>
              <a:gd name="T69" fmla="*/ 180 h 180"/>
              <a:gd name="T70" fmla="*/ 86 w 91"/>
              <a:gd name="T71" fmla="*/ 165 h 180"/>
              <a:gd name="T72" fmla="*/ 82 w 91"/>
              <a:gd name="T73" fmla="*/ 152 h 180"/>
              <a:gd name="T74" fmla="*/ 77 w 91"/>
              <a:gd name="T75" fmla="*/ 139 h 180"/>
              <a:gd name="T76" fmla="*/ 62 w 91"/>
              <a:gd name="T77" fmla="*/ 117 h 180"/>
              <a:gd name="T78" fmla="*/ 46 w 91"/>
              <a:gd name="T79" fmla="*/ 98 h 180"/>
              <a:gd name="T80" fmla="*/ 33 w 91"/>
              <a:gd name="T81" fmla="*/ 84 h 180"/>
              <a:gd name="T82" fmla="*/ 21 w 91"/>
              <a:gd name="T83" fmla="*/ 69 h 180"/>
              <a:gd name="T84" fmla="*/ 11 w 91"/>
              <a:gd name="T85" fmla="*/ 53 h 180"/>
              <a:gd name="T86" fmla="*/ 4 w 91"/>
              <a:gd name="T87" fmla="*/ 35 h 180"/>
              <a:gd name="T88" fmla="*/ 2 w 91"/>
              <a:gd name="T89" fmla="*/ 23 h 180"/>
              <a:gd name="T90" fmla="*/ 0 w 91"/>
              <a:gd name="T91" fmla="*/ 11 h 180"/>
              <a:gd name="T92" fmla="*/ 1 w 91"/>
              <a:gd name="T93" fmla="*/ 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91" h="180">
                <a:moveTo>
                  <a:pt x="25" y="18"/>
                </a:moveTo>
                <a:lnTo>
                  <a:pt x="20" y="21"/>
                </a:lnTo>
                <a:lnTo>
                  <a:pt x="18" y="28"/>
                </a:lnTo>
                <a:lnTo>
                  <a:pt x="17" y="39"/>
                </a:lnTo>
                <a:lnTo>
                  <a:pt x="20" y="53"/>
                </a:lnTo>
                <a:lnTo>
                  <a:pt x="25" y="65"/>
                </a:lnTo>
                <a:lnTo>
                  <a:pt x="32" y="76"/>
                </a:lnTo>
                <a:lnTo>
                  <a:pt x="40" y="85"/>
                </a:lnTo>
                <a:lnTo>
                  <a:pt x="49" y="96"/>
                </a:lnTo>
                <a:lnTo>
                  <a:pt x="64" y="113"/>
                </a:lnTo>
                <a:lnTo>
                  <a:pt x="77" y="130"/>
                </a:lnTo>
                <a:lnTo>
                  <a:pt x="86" y="149"/>
                </a:lnTo>
                <a:lnTo>
                  <a:pt x="84" y="128"/>
                </a:lnTo>
                <a:lnTo>
                  <a:pt x="79" y="106"/>
                </a:lnTo>
                <a:lnTo>
                  <a:pt x="73" y="83"/>
                </a:lnTo>
                <a:lnTo>
                  <a:pt x="64" y="61"/>
                </a:lnTo>
                <a:lnTo>
                  <a:pt x="54" y="41"/>
                </a:lnTo>
                <a:lnTo>
                  <a:pt x="41" y="25"/>
                </a:lnTo>
                <a:lnTo>
                  <a:pt x="41" y="25"/>
                </a:lnTo>
                <a:lnTo>
                  <a:pt x="33" y="19"/>
                </a:lnTo>
                <a:lnTo>
                  <a:pt x="25" y="18"/>
                </a:lnTo>
                <a:close/>
                <a:moveTo>
                  <a:pt x="1" y="0"/>
                </a:moveTo>
                <a:lnTo>
                  <a:pt x="17" y="4"/>
                </a:lnTo>
                <a:lnTo>
                  <a:pt x="32" y="12"/>
                </a:lnTo>
                <a:lnTo>
                  <a:pt x="45" y="22"/>
                </a:lnTo>
                <a:lnTo>
                  <a:pt x="45" y="23"/>
                </a:lnTo>
                <a:lnTo>
                  <a:pt x="57" y="39"/>
                </a:lnTo>
                <a:lnTo>
                  <a:pt x="68" y="57"/>
                </a:lnTo>
                <a:lnTo>
                  <a:pt x="76" y="77"/>
                </a:lnTo>
                <a:lnTo>
                  <a:pt x="82" y="96"/>
                </a:lnTo>
                <a:lnTo>
                  <a:pt x="86" y="116"/>
                </a:lnTo>
                <a:lnTo>
                  <a:pt x="90" y="137"/>
                </a:lnTo>
                <a:lnTo>
                  <a:pt x="91" y="157"/>
                </a:lnTo>
                <a:lnTo>
                  <a:pt x="89" y="177"/>
                </a:lnTo>
                <a:lnTo>
                  <a:pt x="89" y="180"/>
                </a:lnTo>
                <a:lnTo>
                  <a:pt x="86" y="165"/>
                </a:lnTo>
                <a:lnTo>
                  <a:pt x="82" y="152"/>
                </a:lnTo>
                <a:lnTo>
                  <a:pt x="77" y="139"/>
                </a:lnTo>
                <a:lnTo>
                  <a:pt x="62" y="117"/>
                </a:lnTo>
                <a:lnTo>
                  <a:pt x="46" y="98"/>
                </a:lnTo>
                <a:lnTo>
                  <a:pt x="33" y="84"/>
                </a:lnTo>
                <a:lnTo>
                  <a:pt x="21" y="69"/>
                </a:lnTo>
                <a:lnTo>
                  <a:pt x="11" y="53"/>
                </a:lnTo>
                <a:lnTo>
                  <a:pt x="4" y="35"/>
                </a:lnTo>
                <a:lnTo>
                  <a:pt x="2" y="23"/>
                </a:lnTo>
                <a:lnTo>
                  <a:pt x="0" y="11"/>
                </a:lnTo>
                <a:lnTo>
                  <a:pt x="1" y="0"/>
                </a:lnTo>
                <a:close/>
              </a:path>
            </a:pathLst>
          </a:custGeom>
          <a:grpFill/>
          <a:ln w="0">
            <a:noFill/>
            <a:prstDash val="solid"/>
            <a:round/>
            <a:headEnd/>
            <a:tailEnd/>
          </a:ln>
        </xdr:spPr>
      </xdr:sp>
      <xdr:sp macro="" textlink="">
        <xdr:nvSpPr>
          <xdr:cNvPr id="25" name="Freeform 24">
            <a:extLst>
              <a:ext uri="{FF2B5EF4-FFF2-40B4-BE49-F238E27FC236}">
                <a16:creationId xmlns:a16="http://schemas.microsoft.com/office/drawing/2014/main" id="{00000000-0008-0000-0200-000019000000}"/>
              </a:ext>
            </a:extLst>
          </xdr:cNvPr>
          <xdr:cNvSpPr>
            <a:spLocks noEditPoints="1"/>
          </xdr:cNvSpPr>
        </xdr:nvSpPr>
        <xdr:spPr bwMode="auto">
          <a:xfrm>
            <a:off x="1232" y="28"/>
            <a:ext cx="13" cy="9"/>
          </a:xfrm>
          <a:custGeom>
            <a:avLst/>
            <a:gdLst>
              <a:gd name="T0" fmla="*/ 139 w 165"/>
              <a:gd name="T1" fmla="*/ 15 h 112"/>
              <a:gd name="T2" fmla="*/ 134 w 165"/>
              <a:gd name="T3" fmla="*/ 15 h 112"/>
              <a:gd name="T4" fmla="*/ 129 w 165"/>
              <a:gd name="T5" fmla="*/ 16 h 112"/>
              <a:gd name="T6" fmla="*/ 106 w 165"/>
              <a:gd name="T7" fmla="*/ 22 h 112"/>
              <a:gd name="T8" fmla="*/ 85 w 165"/>
              <a:gd name="T9" fmla="*/ 28 h 112"/>
              <a:gd name="T10" fmla="*/ 63 w 165"/>
              <a:gd name="T11" fmla="*/ 38 h 112"/>
              <a:gd name="T12" fmla="*/ 43 w 165"/>
              <a:gd name="T13" fmla="*/ 50 h 112"/>
              <a:gd name="T14" fmla="*/ 43 w 165"/>
              <a:gd name="T15" fmla="*/ 50 h 112"/>
              <a:gd name="T16" fmla="*/ 42 w 165"/>
              <a:gd name="T17" fmla="*/ 50 h 112"/>
              <a:gd name="T18" fmla="*/ 42 w 165"/>
              <a:gd name="T19" fmla="*/ 51 h 112"/>
              <a:gd name="T20" fmla="*/ 39 w 165"/>
              <a:gd name="T21" fmla="*/ 54 h 112"/>
              <a:gd name="T22" fmla="*/ 34 w 165"/>
              <a:gd name="T23" fmla="*/ 57 h 112"/>
              <a:gd name="T24" fmla="*/ 28 w 165"/>
              <a:gd name="T25" fmla="*/ 64 h 112"/>
              <a:gd name="T26" fmla="*/ 23 w 165"/>
              <a:gd name="T27" fmla="*/ 71 h 112"/>
              <a:gd name="T28" fmla="*/ 18 w 165"/>
              <a:gd name="T29" fmla="*/ 78 h 112"/>
              <a:gd name="T30" fmla="*/ 17 w 165"/>
              <a:gd name="T31" fmla="*/ 85 h 112"/>
              <a:gd name="T32" fmla="*/ 19 w 165"/>
              <a:gd name="T33" fmla="*/ 92 h 112"/>
              <a:gd name="T34" fmla="*/ 26 w 165"/>
              <a:gd name="T35" fmla="*/ 97 h 112"/>
              <a:gd name="T36" fmla="*/ 38 w 165"/>
              <a:gd name="T37" fmla="*/ 99 h 112"/>
              <a:gd name="T38" fmla="*/ 49 w 165"/>
              <a:gd name="T39" fmla="*/ 97 h 112"/>
              <a:gd name="T40" fmla="*/ 60 w 165"/>
              <a:gd name="T41" fmla="*/ 91 h 112"/>
              <a:gd name="T42" fmla="*/ 71 w 165"/>
              <a:gd name="T43" fmla="*/ 82 h 112"/>
              <a:gd name="T44" fmla="*/ 79 w 165"/>
              <a:gd name="T45" fmla="*/ 75 h 112"/>
              <a:gd name="T46" fmla="*/ 116 w 165"/>
              <a:gd name="T47" fmla="*/ 43 h 112"/>
              <a:gd name="T48" fmla="*/ 123 w 165"/>
              <a:gd name="T49" fmla="*/ 38 h 112"/>
              <a:gd name="T50" fmla="*/ 133 w 165"/>
              <a:gd name="T51" fmla="*/ 31 h 112"/>
              <a:gd name="T52" fmla="*/ 140 w 165"/>
              <a:gd name="T53" fmla="*/ 23 h 112"/>
              <a:gd name="T54" fmla="*/ 144 w 165"/>
              <a:gd name="T55" fmla="*/ 15 h 112"/>
              <a:gd name="T56" fmla="*/ 139 w 165"/>
              <a:gd name="T57" fmla="*/ 15 h 112"/>
              <a:gd name="T58" fmla="*/ 165 w 165"/>
              <a:gd name="T59" fmla="*/ 0 h 112"/>
              <a:gd name="T60" fmla="*/ 159 w 165"/>
              <a:gd name="T61" fmla="*/ 5 h 112"/>
              <a:gd name="T62" fmla="*/ 153 w 165"/>
              <a:gd name="T63" fmla="*/ 12 h 112"/>
              <a:gd name="T64" fmla="*/ 148 w 165"/>
              <a:gd name="T65" fmla="*/ 19 h 112"/>
              <a:gd name="T66" fmla="*/ 131 w 165"/>
              <a:gd name="T67" fmla="*/ 36 h 112"/>
              <a:gd name="T68" fmla="*/ 109 w 165"/>
              <a:gd name="T69" fmla="*/ 55 h 112"/>
              <a:gd name="T70" fmla="*/ 88 w 165"/>
              <a:gd name="T71" fmla="*/ 74 h 112"/>
              <a:gd name="T72" fmla="*/ 78 w 165"/>
              <a:gd name="T73" fmla="*/ 82 h 112"/>
              <a:gd name="T74" fmla="*/ 66 w 165"/>
              <a:gd name="T75" fmla="*/ 91 h 112"/>
              <a:gd name="T76" fmla="*/ 54 w 165"/>
              <a:gd name="T77" fmla="*/ 100 h 112"/>
              <a:gd name="T78" fmla="*/ 39 w 165"/>
              <a:gd name="T79" fmla="*/ 108 h 112"/>
              <a:gd name="T80" fmla="*/ 25 w 165"/>
              <a:gd name="T81" fmla="*/ 112 h 112"/>
              <a:gd name="T82" fmla="*/ 12 w 165"/>
              <a:gd name="T83" fmla="*/ 111 h 112"/>
              <a:gd name="T84" fmla="*/ 4 w 165"/>
              <a:gd name="T85" fmla="*/ 107 h 112"/>
              <a:gd name="T86" fmla="*/ 1 w 165"/>
              <a:gd name="T87" fmla="*/ 100 h 112"/>
              <a:gd name="T88" fmla="*/ 0 w 165"/>
              <a:gd name="T89" fmla="*/ 93 h 112"/>
              <a:gd name="T90" fmla="*/ 1 w 165"/>
              <a:gd name="T91" fmla="*/ 85 h 112"/>
              <a:gd name="T92" fmla="*/ 4 w 165"/>
              <a:gd name="T93" fmla="*/ 78 h 112"/>
              <a:gd name="T94" fmla="*/ 11 w 165"/>
              <a:gd name="T95" fmla="*/ 66 h 112"/>
              <a:gd name="T96" fmla="*/ 21 w 165"/>
              <a:gd name="T97" fmla="*/ 56 h 112"/>
              <a:gd name="T98" fmla="*/ 33 w 165"/>
              <a:gd name="T99" fmla="*/ 48 h 112"/>
              <a:gd name="T100" fmla="*/ 59 w 165"/>
              <a:gd name="T101" fmla="*/ 34 h 112"/>
              <a:gd name="T102" fmla="*/ 86 w 165"/>
              <a:gd name="T103" fmla="*/ 22 h 112"/>
              <a:gd name="T104" fmla="*/ 108 w 165"/>
              <a:gd name="T105" fmla="*/ 16 h 112"/>
              <a:gd name="T106" fmla="*/ 131 w 165"/>
              <a:gd name="T107" fmla="*/ 10 h 112"/>
              <a:gd name="T108" fmla="*/ 143 w 165"/>
              <a:gd name="T109" fmla="*/ 7 h 112"/>
              <a:gd name="T110" fmla="*/ 154 w 165"/>
              <a:gd name="T111" fmla="*/ 5 h 112"/>
              <a:gd name="T112" fmla="*/ 160 w 165"/>
              <a:gd name="T113" fmla="*/ 3 h 112"/>
              <a:gd name="T114" fmla="*/ 165 w 165"/>
              <a:gd name="T115" fmla="*/ 0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65" h="112">
                <a:moveTo>
                  <a:pt x="139" y="15"/>
                </a:moveTo>
                <a:lnTo>
                  <a:pt x="134" y="15"/>
                </a:lnTo>
                <a:lnTo>
                  <a:pt x="129" y="16"/>
                </a:lnTo>
                <a:lnTo>
                  <a:pt x="106" y="22"/>
                </a:lnTo>
                <a:lnTo>
                  <a:pt x="85" y="28"/>
                </a:lnTo>
                <a:lnTo>
                  <a:pt x="63" y="38"/>
                </a:lnTo>
                <a:lnTo>
                  <a:pt x="43" y="50"/>
                </a:lnTo>
                <a:lnTo>
                  <a:pt x="43" y="50"/>
                </a:lnTo>
                <a:lnTo>
                  <a:pt x="42" y="50"/>
                </a:lnTo>
                <a:lnTo>
                  <a:pt x="42" y="51"/>
                </a:lnTo>
                <a:lnTo>
                  <a:pt x="39" y="54"/>
                </a:lnTo>
                <a:lnTo>
                  <a:pt x="34" y="57"/>
                </a:lnTo>
                <a:lnTo>
                  <a:pt x="28" y="64"/>
                </a:lnTo>
                <a:lnTo>
                  <a:pt x="23" y="71"/>
                </a:lnTo>
                <a:lnTo>
                  <a:pt x="18" y="78"/>
                </a:lnTo>
                <a:lnTo>
                  <a:pt x="17" y="85"/>
                </a:lnTo>
                <a:lnTo>
                  <a:pt x="19" y="92"/>
                </a:lnTo>
                <a:lnTo>
                  <a:pt x="26" y="97"/>
                </a:lnTo>
                <a:lnTo>
                  <a:pt x="38" y="99"/>
                </a:lnTo>
                <a:lnTo>
                  <a:pt x="49" y="97"/>
                </a:lnTo>
                <a:lnTo>
                  <a:pt x="60" y="91"/>
                </a:lnTo>
                <a:lnTo>
                  <a:pt x="71" y="82"/>
                </a:lnTo>
                <a:lnTo>
                  <a:pt x="79" y="75"/>
                </a:lnTo>
                <a:lnTo>
                  <a:pt x="116" y="43"/>
                </a:lnTo>
                <a:lnTo>
                  <a:pt x="123" y="38"/>
                </a:lnTo>
                <a:lnTo>
                  <a:pt x="133" y="31"/>
                </a:lnTo>
                <a:lnTo>
                  <a:pt x="140" y="23"/>
                </a:lnTo>
                <a:lnTo>
                  <a:pt x="144" y="15"/>
                </a:lnTo>
                <a:lnTo>
                  <a:pt x="139" y="15"/>
                </a:lnTo>
                <a:close/>
                <a:moveTo>
                  <a:pt x="165" y="0"/>
                </a:moveTo>
                <a:lnTo>
                  <a:pt x="159" y="5"/>
                </a:lnTo>
                <a:lnTo>
                  <a:pt x="153" y="12"/>
                </a:lnTo>
                <a:lnTo>
                  <a:pt x="148" y="19"/>
                </a:lnTo>
                <a:lnTo>
                  <a:pt x="131" y="36"/>
                </a:lnTo>
                <a:lnTo>
                  <a:pt x="109" y="55"/>
                </a:lnTo>
                <a:lnTo>
                  <a:pt x="88" y="74"/>
                </a:lnTo>
                <a:lnTo>
                  <a:pt x="78" y="82"/>
                </a:lnTo>
                <a:lnTo>
                  <a:pt x="66" y="91"/>
                </a:lnTo>
                <a:lnTo>
                  <a:pt x="54" y="100"/>
                </a:lnTo>
                <a:lnTo>
                  <a:pt x="39" y="108"/>
                </a:lnTo>
                <a:lnTo>
                  <a:pt x="25" y="112"/>
                </a:lnTo>
                <a:lnTo>
                  <a:pt x="12" y="111"/>
                </a:lnTo>
                <a:lnTo>
                  <a:pt x="4" y="107"/>
                </a:lnTo>
                <a:lnTo>
                  <a:pt x="1" y="100"/>
                </a:lnTo>
                <a:lnTo>
                  <a:pt x="0" y="93"/>
                </a:lnTo>
                <a:lnTo>
                  <a:pt x="1" y="85"/>
                </a:lnTo>
                <a:lnTo>
                  <a:pt x="4" y="78"/>
                </a:lnTo>
                <a:lnTo>
                  <a:pt x="11" y="66"/>
                </a:lnTo>
                <a:lnTo>
                  <a:pt x="21" y="56"/>
                </a:lnTo>
                <a:lnTo>
                  <a:pt x="33" y="48"/>
                </a:lnTo>
                <a:lnTo>
                  <a:pt x="59" y="34"/>
                </a:lnTo>
                <a:lnTo>
                  <a:pt x="86" y="22"/>
                </a:lnTo>
                <a:lnTo>
                  <a:pt x="108" y="16"/>
                </a:lnTo>
                <a:lnTo>
                  <a:pt x="131" y="10"/>
                </a:lnTo>
                <a:lnTo>
                  <a:pt x="143" y="7"/>
                </a:lnTo>
                <a:lnTo>
                  <a:pt x="154" y="5"/>
                </a:lnTo>
                <a:lnTo>
                  <a:pt x="160" y="3"/>
                </a:lnTo>
                <a:lnTo>
                  <a:pt x="165" y="0"/>
                </a:lnTo>
                <a:close/>
              </a:path>
            </a:pathLst>
          </a:custGeom>
          <a:grpFill/>
          <a:ln w="0">
            <a:noFill/>
            <a:prstDash val="solid"/>
            <a:round/>
            <a:headEnd/>
            <a:tailEnd/>
          </a:ln>
        </xdr:spPr>
      </xdr:sp>
      <xdr:sp macro="" textlink="">
        <xdr:nvSpPr>
          <xdr:cNvPr id="26" name="Freeform 25">
            <a:extLst>
              <a:ext uri="{FF2B5EF4-FFF2-40B4-BE49-F238E27FC236}">
                <a16:creationId xmlns:a16="http://schemas.microsoft.com/office/drawing/2014/main" id="{00000000-0008-0000-0200-00001A000000}"/>
              </a:ext>
            </a:extLst>
          </xdr:cNvPr>
          <xdr:cNvSpPr>
            <a:spLocks noEditPoints="1"/>
          </xdr:cNvSpPr>
        </xdr:nvSpPr>
        <xdr:spPr bwMode="auto">
          <a:xfrm>
            <a:off x="1243" y="30"/>
            <a:ext cx="17" cy="8"/>
          </a:xfrm>
          <a:custGeom>
            <a:avLst/>
            <a:gdLst>
              <a:gd name="T0" fmla="*/ 189 w 215"/>
              <a:gd name="T1" fmla="*/ 21 h 116"/>
              <a:gd name="T2" fmla="*/ 175 w 215"/>
              <a:gd name="T3" fmla="*/ 24 h 116"/>
              <a:gd name="T4" fmla="*/ 158 w 215"/>
              <a:gd name="T5" fmla="*/ 28 h 116"/>
              <a:gd name="T6" fmla="*/ 141 w 215"/>
              <a:gd name="T7" fmla="*/ 30 h 116"/>
              <a:gd name="T8" fmla="*/ 128 w 215"/>
              <a:gd name="T9" fmla="*/ 31 h 116"/>
              <a:gd name="T10" fmla="*/ 116 w 215"/>
              <a:gd name="T11" fmla="*/ 33 h 116"/>
              <a:gd name="T12" fmla="*/ 108 w 215"/>
              <a:gd name="T13" fmla="*/ 35 h 116"/>
              <a:gd name="T14" fmla="*/ 90 w 215"/>
              <a:gd name="T15" fmla="*/ 41 h 116"/>
              <a:gd name="T16" fmla="*/ 75 w 215"/>
              <a:gd name="T17" fmla="*/ 44 h 116"/>
              <a:gd name="T18" fmla="*/ 58 w 215"/>
              <a:gd name="T19" fmla="*/ 48 h 116"/>
              <a:gd name="T20" fmla="*/ 40 w 215"/>
              <a:gd name="T21" fmla="*/ 53 h 116"/>
              <a:gd name="T22" fmla="*/ 26 w 215"/>
              <a:gd name="T23" fmla="*/ 62 h 116"/>
              <a:gd name="T24" fmla="*/ 22 w 215"/>
              <a:gd name="T25" fmla="*/ 68 h 116"/>
              <a:gd name="T26" fmla="*/ 22 w 215"/>
              <a:gd name="T27" fmla="*/ 77 h 116"/>
              <a:gd name="T28" fmla="*/ 26 w 215"/>
              <a:gd name="T29" fmla="*/ 85 h 116"/>
              <a:gd name="T30" fmla="*/ 32 w 215"/>
              <a:gd name="T31" fmla="*/ 91 h 116"/>
              <a:gd name="T32" fmla="*/ 39 w 215"/>
              <a:gd name="T33" fmla="*/ 95 h 116"/>
              <a:gd name="T34" fmla="*/ 52 w 215"/>
              <a:gd name="T35" fmla="*/ 98 h 116"/>
              <a:gd name="T36" fmla="*/ 64 w 215"/>
              <a:gd name="T37" fmla="*/ 96 h 116"/>
              <a:gd name="T38" fmla="*/ 76 w 215"/>
              <a:gd name="T39" fmla="*/ 93 h 116"/>
              <a:gd name="T40" fmla="*/ 91 w 215"/>
              <a:gd name="T41" fmla="*/ 89 h 116"/>
              <a:gd name="T42" fmla="*/ 104 w 215"/>
              <a:gd name="T43" fmla="*/ 83 h 116"/>
              <a:gd name="T44" fmla="*/ 136 w 215"/>
              <a:gd name="T45" fmla="*/ 63 h 116"/>
              <a:gd name="T46" fmla="*/ 164 w 215"/>
              <a:gd name="T47" fmla="*/ 43 h 116"/>
              <a:gd name="T48" fmla="*/ 189 w 215"/>
              <a:gd name="T49" fmla="*/ 21 h 116"/>
              <a:gd name="T50" fmla="*/ 215 w 215"/>
              <a:gd name="T51" fmla="*/ 0 h 116"/>
              <a:gd name="T52" fmla="*/ 210 w 215"/>
              <a:gd name="T53" fmla="*/ 9 h 116"/>
              <a:gd name="T54" fmla="*/ 202 w 215"/>
              <a:gd name="T55" fmla="*/ 17 h 116"/>
              <a:gd name="T56" fmla="*/ 194 w 215"/>
              <a:gd name="T57" fmla="*/ 23 h 116"/>
              <a:gd name="T58" fmla="*/ 153 w 215"/>
              <a:gd name="T59" fmla="*/ 56 h 116"/>
              <a:gd name="T60" fmla="*/ 110 w 215"/>
              <a:gd name="T61" fmla="*/ 85 h 116"/>
              <a:gd name="T62" fmla="*/ 94 w 215"/>
              <a:gd name="T63" fmla="*/ 94 h 116"/>
              <a:gd name="T64" fmla="*/ 77 w 215"/>
              <a:gd name="T65" fmla="*/ 104 h 116"/>
              <a:gd name="T66" fmla="*/ 58 w 215"/>
              <a:gd name="T67" fmla="*/ 111 h 116"/>
              <a:gd name="T68" fmla="*/ 38 w 215"/>
              <a:gd name="T69" fmla="*/ 116 h 116"/>
              <a:gd name="T70" fmla="*/ 20 w 215"/>
              <a:gd name="T71" fmla="*/ 116 h 116"/>
              <a:gd name="T72" fmla="*/ 10 w 215"/>
              <a:gd name="T73" fmla="*/ 111 h 116"/>
              <a:gd name="T74" fmla="*/ 4 w 215"/>
              <a:gd name="T75" fmla="*/ 105 h 116"/>
              <a:gd name="T76" fmla="*/ 0 w 215"/>
              <a:gd name="T77" fmla="*/ 95 h 116"/>
              <a:gd name="T78" fmla="*/ 0 w 215"/>
              <a:gd name="T79" fmla="*/ 83 h 116"/>
              <a:gd name="T80" fmla="*/ 5 w 215"/>
              <a:gd name="T81" fmla="*/ 73 h 116"/>
              <a:gd name="T82" fmla="*/ 15 w 215"/>
              <a:gd name="T83" fmla="*/ 64 h 116"/>
              <a:gd name="T84" fmla="*/ 28 w 215"/>
              <a:gd name="T85" fmla="*/ 57 h 116"/>
              <a:gd name="T86" fmla="*/ 43 w 215"/>
              <a:gd name="T87" fmla="*/ 50 h 116"/>
              <a:gd name="T88" fmla="*/ 59 w 215"/>
              <a:gd name="T89" fmla="*/ 45 h 116"/>
              <a:gd name="T90" fmla="*/ 75 w 215"/>
              <a:gd name="T91" fmla="*/ 40 h 116"/>
              <a:gd name="T92" fmla="*/ 89 w 215"/>
              <a:gd name="T93" fmla="*/ 36 h 116"/>
              <a:gd name="T94" fmla="*/ 107 w 215"/>
              <a:gd name="T95" fmla="*/ 31 h 116"/>
              <a:gd name="T96" fmla="*/ 115 w 215"/>
              <a:gd name="T97" fmla="*/ 29 h 116"/>
              <a:gd name="T98" fmla="*/ 127 w 215"/>
              <a:gd name="T99" fmla="*/ 28 h 116"/>
              <a:gd name="T100" fmla="*/ 141 w 215"/>
              <a:gd name="T101" fmla="*/ 26 h 116"/>
              <a:gd name="T102" fmla="*/ 163 w 215"/>
              <a:gd name="T103" fmla="*/ 22 h 116"/>
              <a:gd name="T104" fmla="*/ 183 w 215"/>
              <a:gd name="T105" fmla="*/ 18 h 116"/>
              <a:gd name="T106" fmla="*/ 201 w 215"/>
              <a:gd name="T107" fmla="*/ 11 h 116"/>
              <a:gd name="T108" fmla="*/ 209 w 215"/>
              <a:gd name="T109" fmla="*/ 5 h 116"/>
              <a:gd name="T110" fmla="*/ 215 w 215"/>
              <a:gd name="T111" fmla="*/ 0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5" h="116">
                <a:moveTo>
                  <a:pt x="189" y="21"/>
                </a:moveTo>
                <a:lnTo>
                  <a:pt x="175" y="24"/>
                </a:lnTo>
                <a:lnTo>
                  <a:pt x="158" y="28"/>
                </a:lnTo>
                <a:lnTo>
                  <a:pt x="141" y="30"/>
                </a:lnTo>
                <a:lnTo>
                  <a:pt x="128" y="31"/>
                </a:lnTo>
                <a:lnTo>
                  <a:pt x="116" y="33"/>
                </a:lnTo>
                <a:lnTo>
                  <a:pt x="108" y="35"/>
                </a:lnTo>
                <a:lnTo>
                  <a:pt x="90" y="41"/>
                </a:lnTo>
                <a:lnTo>
                  <a:pt x="75" y="44"/>
                </a:lnTo>
                <a:lnTo>
                  <a:pt x="58" y="48"/>
                </a:lnTo>
                <a:lnTo>
                  <a:pt x="40" y="53"/>
                </a:lnTo>
                <a:lnTo>
                  <a:pt x="26" y="62"/>
                </a:lnTo>
                <a:lnTo>
                  <a:pt x="22" y="68"/>
                </a:lnTo>
                <a:lnTo>
                  <a:pt x="22" y="77"/>
                </a:lnTo>
                <a:lnTo>
                  <a:pt x="26" y="85"/>
                </a:lnTo>
                <a:lnTo>
                  <a:pt x="32" y="91"/>
                </a:lnTo>
                <a:lnTo>
                  <a:pt x="39" y="95"/>
                </a:lnTo>
                <a:lnTo>
                  <a:pt x="52" y="98"/>
                </a:lnTo>
                <a:lnTo>
                  <a:pt x="64" y="96"/>
                </a:lnTo>
                <a:lnTo>
                  <a:pt x="76" y="93"/>
                </a:lnTo>
                <a:lnTo>
                  <a:pt x="91" y="89"/>
                </a:lnTo>
                <a:lnTo>
                  <a:pt x="104" y="83"/>
                </a:lnTo>
                <a:lnTo>
                  <a:pt x="136" y="63"/>
                </a:lnTo>
                <a:lnTo>
                  <a:pt x="164" y="43"/>
                </a:lnTo>
                <a:lnTo>
                  <a:pt x="189" y="21"/>
                </a:lnTo>
                <a:close/>
                <a:moveTo>
                  <a:pt x="215" y="0"/>
                </a:moveTo>
                <a:lnTo>
                  <a:pt x="210" y="9"/>
                </a:lnTo>
                <a:lnTo>
                  <a:pt x="202" y="17"/>
                </a:lnTo>
                <a:lnTo>
                  <a:pt x="194" y="23"/>
                </a:lnTo>
                <a:lnTo>
                  <a:pt x="153" y="56"/>
                </a:lnTo>
                <a:lnTo>
                  <a:pt x="110" y="85"/>
                </a:lnTo>
                <a:lnTo>
                  <a:pt x="94" y="94"/>
                </a:lnTo>
                <a:lnTo>
                  <a:pt x="77" y="104"/>
                </a:lnTo>
                <a:lnTo>
                  <a:pt x="58" y="111"/>
                </a:lnTo>
                <a:lnTo>
                  <a:pt x="38" y="116"/>
                </a:lnTo>
                <a:lnTo>
                  <a:pt x="20" y="116"/>
                </a:lnTo>
                <a:lnTo>
                  <a:pt x="10" y="111"/>
                </a:lnTo>
                <a:lnTo>
                  <a:pt x="4" y="105"/>
                </a:lnTo>
                <a:lnTo>
                  <a:pt x="0" y="95"/>
                </a:lnTo>
                <a:lnTo>
                  <a:pt x="0" y="83"/>
                </a:lnTo>
                <a:lnTo>
                  <a:pt x="5" y="73"/>
                </a:lnTo>
                <a:lnTo>
                  <a:pt x="15" y="64"/>
                </a:lnTo>
                <a:lnTo>
                  <a:pt x="28" y="57"/>
                </a:lnTo>
                <a:lnTo>
                  <a:pt x="43" y="50"/>
                </a:lnTo>
                <a:lnTo>
                  <a:pt x="59" y="45"/>
                </a:lnTo>
                <a:lnTo>
                  <a:pt x="75" y="40"/>
                </a:lnTo>
                <a:lnTo>
                  <a:pt x="89" y="36"/>
                </a:lnTo>
                <a:lnTo>
                  <a:pt x="107" y="31"/>
                </a:lnTo>
                <a:lnTo>
                  <a:pt x="115" y="29"/>
                </a:lnTo>
                <a:lnTo>
                  <a:pt x="127" y="28"/>
                </a:lnTo>
                <a:lnTo>
                  <a:pt x="141" y="26"/>
                </a:lnTo>
                <a:lnTo>
                  <a:pt x="163" y="22"/>
                </a:lnTo>
                <a:lnTo>
                  <a:pt x="183" y="18"/>
                </a:lnTo>
                <a:lnTo>
                  <a:pt x="201" y="11"/>
                </a:lnTo>
                <a:lnTo>
                  <a:pt x="209" y="5"/>
                </a:lnTo>
                <a:lnTo>
                  <a:pt x="215" y="0"/>
                </a:lnTo>
                <a:close/>
              </a:path>
            </a:pathLst>
          </a:custGeom>
          <a:grpFill/>
          <a:ln w="0">
            <a:noFill/>
            <a:prstDash val="solid"/>
            <a:round/>
            <a:headEnd/>
            <a:tailEnd/>
          </a:ln>
        </xdr:spPr>
      </xdr:sp>
      <xdr:sp macro="" textlink="">
        <xdr:nvSpPr>
          <xdr:cNvPr id="27" name="Freeform 26">
            <a:extLst>
              <a:ext uri="{FF2B5EF4-FFF2-40B4-BE49-F238E27FC236}">
                <a16:creationId xmlns:a16="http://schemas.microsoft.com/office/drawing/2014/main" id="{00000000-0008-0000-0200-00001B000000}"/>
              </a:ext>
            </a:extLst>
          </xdr:cNvPr>
          <xdr:cNvSpPr>
            <a:spLocks noEditPoints="1"/>
          </xdr:cNvSpPr>
        </xdr:nvSpPr>
        <xdr:spPr bwMode="auto">
          <a:xfrm>
            <a:off x="1253" y="43"/>
            <a:ext cx="14" cy="5"/>
          </a:xfrm>
          <a:custGeom>
            <a:avLst/>
            <a:gdLst>
              <a:gd name="T0" fmla="*/ 32 w 186"/>
              <a:gd name="T1" fmla="*/ 5 h 69"/>
              <a:gd name="T2" fmla="*/ 28 w 186"/>
              <a:gd name="T3" fmla="*/ 6 h 69"/>
              <a:gd name="T4" fmla="*/ 24 w 186"/>
              <a:gd name="T5" fmla="*/ 7 h 69"/>
              <a:gd name="T6" fmla="*/ 22 w 186"/>
              <a:gd name="T7" fmla="*/ 9 h 69"/>
              <a:gd name="T8" fmla="*/ 21 w 186"/>
              <a:gd name="T9" fmla="*/ 11 h 69"/>
              <a:gd name="T10" fmla="*/ 19 w 186"/>
              <a:gd name="T11" fmla="*/ 19 h 69"/>
              <a:gd name="T12" fmla="*/ 22 w 186"/>
              <a:gd name="T13" fmla="*/ 26 h 69"/>
              <a:gd name="T14" fmla="*/ 29 w 186"/>
              <a:gd name="T15" fmla="*/ 33 h 69"/>
              <a:gd name="T16" fmla="*/ 37 w 186"/>
              <a:gd name="T17" fmla="*/ 37 h 69"/>
              <a:gd name="T18" fmla="*/ 48 w 186"/>
              <a:gd name="T19" fmla="*/ 41 h 69"/>
              <a:gd name="T20" fmla="*/ 59 w 186"/>
              <a:gd name="T21" fmla="*/ 45 h 69"/>
              <a:gd name="T22" fmla="*/ 70 w 186"/>
              <a:gd name="T23" fmla="*/ 47 h 69"/>
              <a:gd name="T24" fmla="*/ 78 w 186"/>
              <a:gd name="T25" fmla="*/ 49 h 69"/>
              <a:gd name="T26" fmla="*/ 85 w 186"/>
              <a:gd name="T27" fmla="*/ 50 h 69"/>
              <a:gd name="T28" fmla="*/ 109 w 186"/>
              <a:gd name="T29" fmla="*/ 56 h 69"/>
              <a:gd name="T30" fmla="*/ 135 w 186"/>
              <a:gd name="T31" fmla="*/ 61 h 69"/>
              <a:gd name="T32" fmla="*/ 160 w 186"/>
              <a:gd name="T33" fmla="*/ 62 h 69"/>
              <a:gd name="T34" fmla="*/ 173 w 186"/>
              <a:gd name="T35" fmla="*/ 61 h 69"/>
              <a:gd name="T36" fmla="*/ 156 w 186"/>
              <a:gd name="T37" fmla="*/ 54 h 69"/>
              <a:gd name="T38" fmla="*/ 138 w 186"/>
              <a:gd name="T39" fmla="*/ 45 h 69"/>
              <a:gd name="T40" fmla="*/ 130 w 186"/>
              <a:gd name="T41" fmla="*/ 39 h 69"/>
              <a:gd name="T42" fmla="*/ 121 w 186"/>
              <a:gd name="T43" fmla="*/ 35 h 69"/>
              <a:gd name="T44" fmla="*/ 115 w 186"/>
              <a:gd name="T45" fmla="*/ 33 h 69"/>
              <a:gd name="T46" fmla="*/ 100 w 186"/>
              <a:gd name="T47" fmla="*/ 26 h 69"/>
              <a:gd name="T48" fmla="*/ 88 w 186"/>
              <a:gd name="T49" fmla="*/ 22 h 69"/>
              <a:gd name="T50" fmla="*/ 74 w 186"/>
              <a:gd name="T51" fmla="*/ 16 h 69"/>
              <a:gd name="T52" fmla="*/ 59 w 186"/>
              <a:gd name="T53" fmla="*/ 9 h 69"/>
              <a:gd name="T54" fmla="*/ 45 w 186"/>
              <a:gd name="T55" fmla="*/ 5 h 69"/>
              <a:gd name="T56" fmla="*/ 32 w 186"/>
              <a:gd name="T57" fmla="*/ 5 h 69"/>
              <a:gd name="T58" fmla="*/ 18 w 186"/>
              <a:gd name="T59" fmla="*/ 0 h 69"/>
              <a:gd name="T60" fmla="*/ 31 w 186"/>
              <a:gd name="T61" fmla="*/ 1 h 69"/>
              <a:gd name="T62" fmla="*/ 46 w 186"/>
              <a:gd name="T63" fmla="*/ 4 h 69"/>
              <a:gd name="T64" fmla="*/ 64 w 186"/>
              <a:gd name="T65" fmla="*/ 9 h 69"/>
              <a:gd name="T66" fmla="*/ 82 w 186"/>
              <a:gd name="T67" fmla="*/ 16 h 69"/>
              <a:gd name="T68" fmla="*/ 102 w 186"/>
              <a:gd name="T69" fmla="*/ 23 h 69"/>
              <a:gd name="T70" fmla="*/ 116 w 186"/>
              <a:gd name="T71" fmla="*/ 29 h 69"/>
              <a:gd name="T72" fmla="*/ 139 w 186"/>
              <a:gd name="T73" fmla="*/ 38 h 69"/>
              <a:gd name="T74" fmla="*/ 161 w 186"/>
              <a:gd name="T75" fmla="*/ 50 h 69"/>
              <a:gd name="T76" fmla="*/ 181 w 186"/>
              <a:gd name="T77" fmla="*/ 65 h 69"/>
              <a:gd name="T78" fmla="*/ 186 w 186"/>
              <a:gd name="T79" fmla="*/ 69 h 69"/>
              <a:gd name="T80" fmla="*/ 182 w 186"/>
              <a:gd name="T81" fmla="*/ 68 h 69"/>
              <a:gd name="T82" fmla="*/ 176 w 186"/>
              <a:gd name="T83" fmla="*/ 67 h 69"/>
              <a:gd name="T84" fmla="*/ 168 w 186"/>
              <a:gd name="T85" fmla="*/ 67 h 69"/>
              <a:gd name="T86" fmla="*/ 163 w 186"/>
              <a:gd name="T87" fmla="*/ 67 h 69"/>
              <a:gd name="T88" fmla="*/ 139 w 186"/>
              <a:gd name="T89" fmla="*/ 66 h 69"/>
              <a:gd name="T90" fmla="*/ 116 w 186"/>
              <a:gd name="T91" fmla="*/ 65 h 69"/>
              <a:gd name="T92" fmla="*/ 88 w 186"/>
              <a:gd name="T93" fmla="*/ 62 h 69"/>
              <a:gd name="T94" fmla="*/ 61 w 186"/>
              <a:gd name="T95" fmla="*/ 55 h 69"/>
              <a:gd name="T96" fmla="*/ 34 w 186"/>
              <a:gd name="T97" fmla="*/ 47 h 69"/>
              <a:gd name="T98" fmla="*/ 27 w 186"/>
              <a:gd name="T99" fmla="*/ 43 h 69"/>
              <a:gd name="T100" fmla="*/ 18 w 186"/>
              <a:gd name="T101" fmla="*/ 38 h 69"/>
              <a:gd name="T102" fmla="*/ 9 w 186"/>
              <a:gd name="T103" fmla="*/ 32 h 69"/>
              <a:gd name="T104" fmla="*/ 3 w 186"/>
              <a:gd name="T105" fmla="*/ 24 h 69"/>
              <a:gd name="T106" fmla="*/ 0 w 186"/>
              <a:gd name="T107" fmla="*/ 17 h 69"/>
              <a:gd name="T108" fmla="*/ 0 w 186"/>
              <a:gd name="T109" fmla="*/ 13 h 69"/>
              <a:gd name="T110" fmla="*/ 1 w 186"/>
              <a:gd name="T111" fmla="*/ 9 h 69"/>
              <a:gd name="T112" fmla="*/ 4 w 186"/>
              <a:gd name="T113" fmla="*/ 6 h 69"/>
              <a:gd name="T114" fmla="*/ 8 w 186"/>
              <a:gd name="T115" fmla="*/ 2 h 69"/>
              <a:gd name="T116" fmla="*/ 12 w 186"/>
              <a:gd name="T117" fmla="*/ 1 h 69"/>
              <a:gd name="T118" fmla="*/ 14 w 186"/>
              <a:gd name="T119" fmla="*/ 0 h 69"/>
              <a:gd name="T120" fmla="*/ 18 w 186"/>
              <a:gd name="T12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69">
                <a:moveTo>
                  <a:pt x="32" y="5"/>
                </a:moveTo>
                <a:lnTo>
                  <a:pt x="28" y="6"/>
                </a:lnTo>
                <a:lnTo>
                  <a:pt x="24" y="7"/>
                </a:lnTo>
                <a:lnTo>
                  <a:pt x="22" y="9"/>
                </a:lnTo>
                <a:lnTo>
                  <a:pt x="21" y="11"/>
                </a:lnTo>
                <a:lnTo>
                  <a:pt x="19" y="19"/>
                </a:lnTo>
                <a:lnTo>
                  <a:pt x="22" y="26"/>
                </a:lnTo>
                <a:lnTo>
                  <a:pt x="29" y="33"/>
                </a:lnTo>
                <a:lnTo>
                  <a:pt x="37" y="37"/>
                </a:lnTo>
                <a:lnTo>
                  <a:pt x="48" y="41"/>
                </a:lnTo>
                <a:lnTo>
                  <a:pt x="59" y="45"/>
                </a:lnTo>
                <a:lnTo>
                  <a:pt x="70" y="47"/>
                </a:lnTo>
                <a:lnTo>
                  <a:pt x="78" y="49"/>
                </a:lnTo>
                <a:lnTo>
                  <a:pt x="85" y="50"/>
                </a:lnTo>
                <a:lnTo>
                  <a:pt x="109" y="56"/>
                </a:lnTo>
                <a:lnTo>
                  <a:pt x="135" y="61"/>
                </a:lnTo>
                <a:lnTo>
                  <a:pt x="160" y="62"/>
                </a:lnTo>
                <a:lnTo>
                  <a:pt x="173" y="61"/>
                </a:lnTo>
                <a:lnTo>
                  <a:pt x="156" y="54"/>
                </a:lnTo>
                <a:lnTo>
                  <a:pt x="138" y="45"/>
                </a:lnTo>
                <a:lnTo>
                  <a:pt x="130" y="39"/>
                </a:lnTo>
                <a:lnTo>
                  <a:pt x="121" y="35"/>
                </a:lnTo>
                <a:lnTo>
                  <a:pt x="115" y="33"/>
                </a:lnTo>
                <a:lnTo>
                  <a:pt x="100" y="26"/>
                </a:lnTo>
                <a:lnTo>
                  <a:pt x="88" y="22"/>
                </a:lnTo>
                <a:lnTo>
                  <a:pt x="74" y="16"/>
                </a:lnTo>
                <a:lnTo>
                  <a:pt x="59" y="9"/>
                </a:lnTo>
                <a:lnTo>
                  <a:pt x="45" y="5"/>
                </a:lnTo>
                <a:lnTo>
                  <a:pt x="32" y="5"/>
                </a:lnTo>
                <a:close/>
                <a:moveTo>
                  <a:pt x="18" y="0"/>
                </a:moveTo>
                <a:lnTo>
                  <a:pt x="31" y="1"/>
                </a:lnTo>
                <a:lnTo>
                  <a:pt x="46" y="4"/>
                </a:lnTo>
                <a:lnTo>
                  <a:pt x="64" y="9"/>
                </a:lnTo>
                <a:lnTo>
                  <a:pt x="82" y="16"/>
                </a:lnTo>
                <a:lnTo>
                  <a:pt x="102" y="23"/>
                </a:lnTo>
                <a:lnTo>
                  <a:pt x="116" y="29"/>
                </a:lnTo>
                <a:lnTo>
                  <a:pt x="139" y="38"/>
                </a:lnTo>
                <a:lnTo>
                  <a:pt x="161" y="50"/>
                </a:lnTo>
                <a:lnTo>
                  <a:pt x="181" y="65"/>
                </a:lnTo>
                <a:lnTo>
                  <a:pt x="186" y="69"/>
                </a:lnTo>
                <a:lnTo>
                  <a:pt x="182" y="68"/>
                </a:lnTo>
                <a:lnTo>
                  <a:pt x="176" y="67"/>
                </a:lnTo>
                <a:lnTo>
                  <a:pt x="168" y="67"/>
                </a:lnTo>
                <a:lnTo>
                  <a:pt x="163" y="67"/>
                </a:lnTo>
                <a:lnTo>
                  <a:pt x="139" y="66"/>
                </a:lnTo>
                <a:lnTo>
                  <a:pt x="116" y="65"/>
                </a:lnTo>
                <a:lnTo>
                  <a:pt x="88" y="62"/>
                </a:lnTo>
                <a:lnTo>
                  <a:pt x="61" y="55"/>
                </a:lnTo>
                <a:lnTo>
                  <a:pt x="34" y="47"/>
                </a:lnTo>
                <a:lnTo>
                  <a:pt x="27" y="43"/>
                </a:lnTo>
                <a:lnTo>
                  <a:pt x="18" y="38"/>
                </a:lnTo>
                <a:lnTo>
                  <a:pt x="9" y="32"/>
                </a:lnTo>
                <a:lnTo>
                  <a:pt x="3" y="24"/>
                </a:lnTo>
                <a:lnTo>
                  <a:pt x="0" y="17"/>
                </a:lnTo>
                <a:lnTo>
                  <a:pt x="0" y="13"/>
                </a:lnTo>
                <a:lnTo>
                  <a:pt x="1" y="9"/>
                </a:lnTo>
                <a:lnTo>
                  <a:pt x="4" y="6"/>
                </a:lnTo>
                <a:lnTo>
                  <a:pt x="8" y="2"/>
                </a:lnTo>
                <a:lnTo>
                  <a:pt x="12" y="1"/>
                </a:lnTo>
                <a:lnTo>
                  <a:pt x="14" y="0"/>
                </a:lnTo>
                <a:lnTo>
                  <a:pt x="18" y="0"/>
                </a:lnTo>
                <a:close/>
              </a:path>
            </a:pathLst>
          </a:custGeom>
          <a:grpFill/>
          <a:ln w="0">
            <a:noFill/>
            <a:prstDash val="solid"/>
            <a:round/>
            <a:headEnd/>
            <a:tailEnd/>
          </a:ln>
        </xdr:spPr>
      </xdr:sp>
      <xdr:sp macro="" textlink="">
        <xdr:nvSpPr>
          <xdr:cNvPr id="28" name="Freeform 27">
            <a:extLst>
              <a:ext uri="{FF2B5EF4-FFF2-40B4-BE49-F238E27FC236}">
                <a16:creationId xmlns:a16="http://schemas.microsoft.com/office/drawing/2014/main" id="{00000000-0008-0000-0200-00001C000000}"/>
              </a:ext>
            </a:extLst>
          </xdr:cNvPr>
          <xdr:cNvSpPr>
            <a:spLocks noEditPoints="1"/>
          </xdr:cNvSpPr>
        </xdr:nvSpPr>
        <xdr:spPr bwMode="auto">
          <a:xfrm>
            <a:off x="1256" y="35"/>
            <a:ext cx="15" cy="8"/>
          </a:xfrm>
          <a:custGeom>
            <a:avLst/>
            <a:gdLst>
              <a:gd name="T0" fmla="*/ 151 w 189"/>
              <a:gd name="T1" fmla="*/ 25 h 94"/>
              <a:gd name="T2" fmla="*/ 115 w 189"/>
              <a:gd name="T3" fmla="*/ 30 h 94"/>
              <a:gd name="T4" fmla="*/ 89 w 189"/>
              <a:gd name="T5" fmla="*/ 36 h 94"/>
              <a:gd name="T6" fmla="*/ 62 w 189"/>
              <a:gd name="T7" fmla="*/ 43 h 94"/>
              <a:gd name="T8" fmla="*/ 36 w 189"/>
              <a:gd name="T9" fmla="*/ 52 h 94"/>
              <a:gd name="T10" fmla="*/ 32 w 189"/>
              <a:gd name="T11" fmla="*/ 59 h 94"/>
              <a:gd name="T12" fmla="*/ 31 w 189"/>
              <a:gd name="T13" fmla="*/ 65 h 94"/>
              <a:gd name="T14" fmla="*/ 34 w 189"/>
              <a:gd name="T15" fmla="*/ 71 h 94"/>
              <a:gd name="T16" fmla="*/ 43 w 189"/>
              <a:gd name="T17" fmla="*/ 75 h 94"/>
              <a:gd name="T18" fmla="*/ 67 w 189"/>
              <a:gd name="T19" fmla="*/ 76 h 94"/>
              <a:gd name="T20" fmla="*/ 95 w 189"/>
              <a:gd name="T21" fmla="*/ 69 h 94"/>
              <a:gd name="T22" fmla="*/ 127 w 189"/>
              <a:gd name="T23" fmla="*/ 51 h 94"/>
              <a:gd name="T24" fmla="*/ 168 w 189"/>
              <a:gd name="T25" fmla="*/ 20 h 94"/>
              <a:gd name="T26" fmla="*/ 178 w 189"/>
              <a:gd name="T27" fmla="*/ 19 h 94"/>
              <a:gd name="T28" fmla="*/ 140 w 189"/>
              <a:gd name="T29" fmla="*/ 51 h 94"/>
              <a:gd name="T30" fmla="*/ 93 w 189"/>
              <a:gd name="T31" fmla="*/ 76 h 94"/>
              <a:gd name="T32" fmla="*/ 49 w 189"/>
              <a:gd name="T33" fmla="*/ 91 h 94"/>
              <a:gd name="T34" fmla="*/ 31 w 189"/>
              <a:gd name="T35" fmla="*/ 93 h 94"/>
              <a:gd name="T36" fmla="*/ 10 w 189"/>
              <a:gd name="T37" fmla="*/ 92 h 94"/>
              <a:gd name="T38" fmla="*/ 1 w 189"/>
              <a:gd name="T39" fmla="*/ 85 h 94"/>
              <a:gd name="T40" fmla="*/ 0 w 189"/>
              <a:gd name="T41" fmla="*/ 76 h 94"/>
              <a:gd name="T42" fmla="*/ 6 w 189"/>
              <a:gd name="T43" fmla="*/ 63 h 94"/>
              <a:gd name="T44" fmla="*/ 32 w 189"/>
              <a:gd name="T45" fmla="*/ 50 h 94"/>
              <a:gd name="T46" fmla="*/ 68 w 189"/>
              <a:gd name="T47" fmla="*/ 37 h 94"/>
              <a:gd name="T48" fmla="*/ 103 w 189"/>
              <a:gd name="T49" fmla="*/ 28 h 94"/>
              <a:gd name="T50" fmla="*/ 134 w 189"/>
              <a:gd name="T51" fmla="*/ 24 h 94"/>
              <a:gd name="T52" fmla="*/ 159 w 189"/>
              <a:gd name="T53" fmla="*/ 19 h 94"/>
              <a:gd name="T54" fmla="*/ 170 w 189"/>
              <a:gd name="T55" fmla="*/ 13 h 94"/>
              <a:gd name="T56" fmla="*/ 174 w 189"/>
              <a:gd name="T57" fmla="*/ 11 h 94"/>
              <a:gd name="T58" fmla="*/ 180 w 189"/>
              <a:gd name="T59" fmla="*/ 6 h 94"/>
              <a:gd name="T60" fmla="*/ 185 w 189"/>
              <a:gd name="T61" fmla="*/ 2 h 94"/>
              <a:gd name="T62" fmla="*/ 188 w 189"/>
              <a:gd name="T63" fmla="*/ 0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89" h="94">
                <a:moveTo>
                  <a:pt x="168" y="20"/>
                </a:moveTo>
                <a:lnTo>
                  <a:pt x="151" y="25"/>
                </a:lnTo>
                <a:lnTo>
                  <a:pt x="130" y="28"/>
                </a:lnTo>
                <a:lnTo>
                  <a:pt x="115" y="30"/>
                </a:lnTo>
                <a:lnTo>
                  <a:pt x="104" y="32"/>
                </a:lnTo>
                <a:lnTo>
                  <a:pt x="89" y="36"/>
                </a:lnTo>
                <a:lnTo>
                  <a:pt x="76" y="40"/>
                </a:lnTo>
                <a:lnTo>
                  <a:pt x="62" y="43"/>
                </a:lnTo>
                <a:lnTo>
                  <a:pt x="47" y="47"/>
                </a:lnTo>
                <a:lnTo>
                  <a:pt x="36" y="52"/>
                </a:lnTo>
                <a:lnTo>
                  <a:pt x="33" y="56"/>
                </a:lnTo>
                <a:lnTo>
                  <a:pt x="32" y="59"/>
                </a:lnTo>
                <a:lnTo>
                  <a:pt x="31" y="62"/>
                </a:lnTo>
                <a:lnTo>
                  <a:pt x="31" y="65"/>
                </a:lnTo>
                <a:lnTo>
                  <a:pt x="32" y="69"/>
                </a:lnTo>
                <a:lnTo>
                  <a:pt x="34" y="71"/>
                </a:lnTo>
                <a:lnTo>
                  <a:pt x="38" y="73"/>
                </a:lnTo>
                <a:lnTo>
                  <a:pt x="43" y="75"/>
                </a:lnTo>
                <a:lnTo>
                  <a:pt x="54" y="76"/>
                </a:lnTo>
                <a:lnTo>
                  <a:pt x="67" y="76"/>
                </a:lnTo>
                <a:lnTo>
                  <a:pt x="82" y="73"/>
                </a:lnTo>
                <a:lnTo>
                  <a:pt x="95" y="69"/>
                </a:lnTo>
                <a:lnTo>
                  <a:pt x="106" y="63"/>
                </a:lnTo>
                <a:lnTo>
                  <a:pt x="127" y="51"/>
                </a:lnTo>
                <a:lnTo>
                  <a:pt x="149" y="36"/>
                </a:lnTo>
                <a:lnTo>
                  <a:pt x="168" y="20"/>
                </a:lnTo>
                <a:close/>
                <a:moveTo>
                  <a:pt x="189" y="0"/>
                </a:moveTo>
                <a:lnTo>
                  <a:pt x="178" y="19"/>
                </a:lnTo>
                <a:lnTo>
                  <a:pt x="160" y="36"/>
                </a:lnTo>
                <a:lnTo>
                  <a:pt x="140" y="51"/>
                </a:lnTo>
                <a:lnTo>
                  <a:pt x="116" y="65"/>
                </a:lnTo>
                <a:lnTo>
                  <a:pt x="93" y="76"/>
                </a:lnTo>
                <a:lnTo>
                  <a:pt x="70" y="85"/>
                </a:lnTo>
                <a:lnTo>
                  <a:pt x="49" y="91"/>
                </a:lnTo>
                <a:lnTo>
                  <a:pt x="40" y="92"/>
                </a:lnTo>
                <a:lnTo>
                  <a:pt x="31" y="93"/>
                </a:lnTo>
                <a:lnTo>
                  <a:pt x="20" y="94"/>
                </a:lnTo>
                <a:lnTo>
                  <a:pt x="10" y="92"/>
                </a:lnTo>
                <a:lnTo>
                  <a:pt x="3" y="88"/>
                </a:lnTo>
                <a:lnTo>
                  <a:pt x="1" y="85"/>
                </a:lnTo>
                <a:lnTo>
                  <a:pt x="0" y="80"/>
                </a:lnTo>
                <a:lnTo>
                  <a:pt x="0" y="76"/>
                </a:lnTo>
                <a:lnTo>
                  <a:pt x="1" y="71"/>
                </a:lnTo>
                <a:lnTo>
                  <a:pt x="6" y="63"/>
                </a:lnTo>
                <a:lnTo>
                  <a:pt x="17" y="57"/>
                </a:lnTo>
                <a:lnTo>
                  <a:pt x="32" y="50"/>
                </a:lnTo>
                <a:lnTo>
                  <a:pt x="49" y="44"/>
                </a:lnTo>
                <a:lnTo>
                  <a:pt x="68" y="37"/>
                </a:lnTo>
                <a:lnTo>
                  <a:pt x="88" y="32"/>
                </a:lnTo>
                <a:lnTo>
                  <a:pt x="103" y="28"/>
                </a:lnTo>
                <a:lnTo>
                  <a:pt x="118" y="25"/>
                </a:lnTo>
                <a:lnTo>
                  <a:pt x="134" y="24"/>
                </a:lnTo>
                <a:lnTo>
                  <a:pt x="149" y="21"/>
                </a:lnTo>
                <a:lnTo>
                  <a:pt x="159" y="19"/>
                </a:lnTo>
                <a:lnTo>
                  <a:pt x="169" y="14"/>
                </a:lnTo>
                <a:lnTo>
                  <a:pt x="170" y="13"/>
                </a:lnTo>
                <a:lnTo>
                  <a:pt x="172" y="12"/>
                </a:lnTo>
                <a:lnTo>
                  <a:pt x="174" y="11"/>
                </a:lnTo>
                <a:lnTo>
                  <a:pt x="176" y="9"/>
                </a:lnTo>
                <a:lnTo>
                  <a:pt x="180" y="6"/>
                </a:lnTo>
                <a:lnTo>
                  <a:pt x="183" y="4"/>
                </a:lnTo>
                <a:lnTo>
                  <a:pt x="185" y="2"/>
                </a:lnTo>
                <a:lnTo>
                  <a:pt x="187" y="1"/>
                </a:lnTo>
                <a:lnTo>
                  <a:pt x="188" y="0"/>
                </a:lnTo>
                <a:lnTo>
                  <a:pt x="189" y="0"/>
                </a:lnTo>
                <a:close/>
              </a:path>
            </a:pathLst>
          </a:custGeom>
          <a:grpFill/>
          <a:ln w="0">
            <a:noFill/>
            <a:prstDash val="solid"/>
            <a:round/>
            <a:headEnd/>
            <a:tailEnd/>
          </a:ln>
        </xdr:spPr>
      </xdr:sp>
      <xdr:sp macro="" textlink="">
        <xdr:nvSpPr>
          <xdr:cNvPr id="29" name="Freeform 28">
            <a:extLst>
              <a:ext uri="{FF2B5EF4-FFF2-40B4-BE49-F238E27FC236}">
                <a16:creationId xmlns:a16="http://schemas.microsoft.com/office/drawing/2014/main" id="{00000000-0008-0000-0200-00001D000000}"/>
              </a:ext>
            </a:extLst>
          </xdr:cNvPr>
          <xdr:cNvSpPr>
            <a:spLocks noEditPoints="1"/>
          </xdr:cNvSpPr>
        </xdr:nvSpPr>
        <xdr:spPr bwMode="auto">
          <a:xfrm>
            <a:off x="1265" y="42"/>
            <a:ext cx="16" cy="6"/>
          </a:xfrm>
          <a:custGeom>
            <a:avLst/>
            <a:gdLst>
              <a:gd name="T0" fmla="*/ 42 w 214"/>
              <a:gd name="T1" fmla="*/ 4 h 74"/>
              <a:gd name="T2" fmla="*/ 31 w 214"/>
              <a:gd name="T3" fmla="*/ 6 h 74"/>
              <a:gd name="T4" fmla="*/ 25 w 214"/>
              <a:gd name="T5" fmla="*/ 9 h 74"/>
              <a:gd name="T6" fmla="*/ 20 w 214"/>
              <a:gd name="T7" fmla="*/ 16 h 74"/>
              <a:gd name="T8" fmla="*/ 20 w 214"/>
              <a:gd name="T9" fmla="*/ 24 h 74"/>
              <a:gd name="T10" fmla="*/ 24 w 214"/>
              <a:gd name="T11" fmla="*/ 34 h 74"/>
              <a:gd name="T12" fmla="*/ 29 w 214"/>
              <a:gd name="T13" fmla="*/ 42 h 74"/>
              <a:gd name="T14" fmla="*/ 38 w 214"/>
              <a:gd name="T15" fmla="*/ 50 h 74"/>
              <a:gd name="T16" fmla="*/ 46 w 214"/>
              <a:gd name="T17" fmla="*/ 56 h 74"/>
              <a:gd name="T18" fmla="*/ 67 w 214"/>
              <a:gd name="T19" fmla="*/ 64 h 74"/>
              <a:gd name="T20" fmla="*/ 86 w 214"/>
              <a:gd name="T21" fmla="*/ 67 h 74"/>
              <a:gd name="T22" fmla="*/ 107 w 214"/>
              <a:gd name="T23" fmla="*/ 67 h 74"/>
              <a:gd name="T24" fmla="*/ 129 w 214"/>
              <a:gd name="T25" fmla="*/ 66 h 74"/>
              <a:gd name="T26" fmla="*/ 154 w 214"/>
              <a:gd name="T27" fmla="*/ 65 h 74"/>
              <a:gd name="T28" fmla="*/ 180 w 214"/>
              <a:gd name="T29" fmla="*/ 63 h 74"/>
              <a:gd name="T30" fmla="*/ 165 w 214"/>
              <a:gd name="T31" fmla="*/ 51 h 74"/>
              <a:gd name="T32" fmla="*/ 148 w 214"/>
              <a:gd name="T33" fmla="*/ 39 h 74"/>
              <a:gd name="T34" fmla="*/ 128 w 214"/>
              <a:gd name="T35" fmla="*/ 27 h 74"/>
              <a:gd name="T36" fmla="*/ 106 w 214"/>
              <a:gd name="T37" fmla="*/ 18 h 74"/>
              <a:gd name="T38" fmla="*/ 84 w 214"/>
              <a:gd name="T39" fmla="*/ 10 h 74"/>
              <a:gd name="T40" fmla="*/ 62 w 214"/>
              <a:gd name="T41" fmla="*/ 5 h 74"/>
              <a:gd name="T42" fmla="*/ 42 w 214"/>
              <a:gd name="T43" fmla="*/ 4 h 74"/>
              <a:gd name="T44" fmla="*/ 56 w 214"/>
              <a:gd name="T45" fmla="*/ 0 h 74"/>
              <a:gd name="T46" fmla="*/ 74 w 214"/>
              <a:gd name="T47" fmla="*/ 2 h 74"/>
              <a:gd name="T48" fmla="*/ 91 w 214"/>
              <a:gd name="T49" fmla="*/ 7 h 74"/>
              <a:gd name="T50" fmla="*/ 109 w 214"/>
              <a:gd name="T51" fmla="*/ 14 h 74"/>
              <a:gd name="T52" fmla="*/ 124 w 214"/>
              <a:gd name="T53" fmla="*/ 20 h 74"/>
              <a:gd name="T54" fmla="*/ 147 w 214"/>
              <a:gd name="T55" fmla="*/ 33 h 74"/>
              <a:gd name="T56" fmla="*/ 170 w 214"/>
              <a:gd name="T57" fmla="*/ 48 h 74"/>
              <a:gd name="T58" fmla="*/ 179 w 214"/>
              <a:gd name="T59" fmla="*/ 54 h 74"/>
              <a:gd name="T60" fmla="*/ 189 w 214"/>
              <a:gd name="T61" fmla="*/ 60 h 74"/>
              <a:gd name="T62" fmla="*/ 201 w 214"/>
              <a:gd name="T63" fmla="*/ 66 h 74"/>
              <a:gd name="T64" fmla="*/ 214 w 214"/>
              <a:gd name="T65" fmla="*/ 74 h 74"/>
              <a:gd name="T66" fmla="*/ 199 w 214"/>
              <a:gd name="T67" fmla="*/ 72 h 74"/>
              <a:gd name="T68" fmla="*/ 184 w 214"/>
              <a:gd name="T69" fmla="*/ 70 h 74"/>
              <a:gd name="T70" fmla="*/ 169 w 214"/>
              <a:gd name="T71" fmla="*/ 68 h 74"/>
              <a:gd name="T72" fmla="*/ 149 w 214"/>
              <a:gd name="T73" fmla="*/ 69 h 74"/>
              <a:gd name="T74" fmla="*/ 129 w 214"/>
              <a:gd name="T75" fmla="*/ 70 h 74"/>
              <a:gd name="T76" fmla="*/ 113 w 214"/>
              <a:gd name="T77" fmla="*/ 72 h 74"/>
              <a:gd name="T78" fmla="*/ 96 w 214"/>
              <a:gd name="T79" fmla="*/ 74 h 74"/>
              <a:gd name="T80" fmla="*/ 80 w 214"/>
              <a:gd name="T81" fmla="*/ 74 h 74"/>
              <a:gd name="T82" fmla="*/ 63 w 214"/>
              <a:gd name="T83" fmla="*/ 71 h 74"/>
              <a:gd name="T84" fmla="*/ 51 w 214"/>
              <a:gd name="T85" fmla="*/ 67 h 74"/>
              <a:gd name="T86" fmla="*/ 37 w 214"/>
              <a:gd name="T87" fmla="*/ 62 h 74"/>
              <a:gd name="T88" fmla="*/ 23 w 214"/>
              <a:gd name="T89" fmla="*/ 54 h 74"/>
              <a:gd name="T90" fmla="*/ 11 w 214"/>
              <a:gd name="T91" fmla="*/ 46 h 74"/>
              <a:gd name="T92" fmla="*/ 3 w 214"/>
              <a:gd name="T93" fmla="*/ 37 h 74"/>
              <a:gd name="T94" fmla="*/ 0 w 214"/>
              <a:gd name="T95" fmla="*/ 27 h 74"/>
              <a:gd name="T96" fmla="*/ 2 w 214"/>
              <a:gd name="T97" fmla="*/ 19 h 74"/>
              <a:gd name="T98" fmla="*/ 9 w 214"/>
              <a:gd name="T99" fmla="*/ 10 h 74"/>
              <a:gd name="T100" fmla="*/ 22 w 214"/>
              <a:gd name="T101" fmla="*/ 4 h 74"/>
              <a:gd name="T102" fmla="*/ 39 w 214"/>
              <a:gd name="T103" fmla="*/ 0 h 74"/>
              <a:gd name="T104" fmla="*/ 56 w 214"/>
              <a:gd name="T105"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4" h="74">
                <a:moveTo>
                  <a:pt x="42" y="4"/>
                </a:moveTo>
                <a:lnTo>
                  <a:pt x="31" y="6"/>
                </a:lnTo>
                <a:lnTo>
                  <a:pt x="25" y="9"/>
                </a:lnTo>
                <a:lnTo>
                  <a:pt x="20" y="16"/>
                </a:lnTo>
                <a:lnTo>
                  <a:pt x="20" y="24"/>
                </a:lnTo>
                <a:lnTo>
                  <a:pt x="24" y="34"/>
                </a:lnTo>
                <a:lnTo>
                  <a:pt x="29" y="42"/>
                </a:lnTo>
                <a:lnTo>
                  <a:pt x="38" y="50"/>
                </a:lnTo>
                <a:lnTo>
                  <a:pt x="46" y="56"/>
                </a:lnTo>
                <a:lnTo>
                  <a:pt x="67" y="64"/>
                </a:lnTo>
                <a:lnTo>
                  <a:pt x="86" y="67"/>
                </a:lnTo>
                <a:lnTo>
                  <a:pt x="107" y="67"/>
                </a:lnTo>
                <a:lnTo>
                  <a:pt x="129" y="66"/>
                </a:lnTo>
                <a:lnTo>
                  <a:pt x="154" y="65"/>
                </a:lnTo>
                <a:lnTo>
                  <a:pt x="180" y="63"/>
                </a:lnTo>
                <a:lnTo>
                  <a:pt x="165" y="51"/>
                </a:lnTo>
                <a:lnTo>
                  <a:pt x="148" y="39"/>
                </a:lnTo>
                <a:lnTo>
                  <a:pt x="128" y="27"/>
                </a:lnTo>
                <a:lnTo>
                  <a:pt x="106" y="18"/>
                </a:lnTo>
                <a:lnTo>
                  <a:pt x="84" y="10"/>
                </a:lnTo>
                <a:lnTo>
                  <a:pt x="62" y="5"/>
                </a:lnTo>
                <a:lnTo>
                  <a:pt x="42" y="4"/>
                </a:lnTo>
                <a:close/>
                <a:moveTo>
                  <a:pt x="56" y="0"/>
                </a:moveTo>
                <a:lnTo>
                  <a:pt x="74" y="2"/>
                </a:lnTo>
                <a:lnTo>
                  <a:pt x="91" y="7"/>
                </a:lnTo>
                <a:lnTo>
                  <a:pt x="109" y="14"/>
                </a:lnTo>
                <a:lnTo>
                  <a:pt x="124" y="20"/>
                </a:lnTo>
                <a:lnTo>
                  <a:pt x="147" y="33"/>
                </a:lnTo>
                <a:lnTo>
                  <a:pt x="170" y="48"/>
                </a:lnTo>
                <a:lnTo>
                  <a:pt x="179" y="54"/>
                </a:lnTo>
                <a:lnTo>
                  <a:pt x="189" y="60"/>
                </a:lnTo>
                <a:lnTo>
                  <a:pt x="201" y="66"/>
                </a:lnTo>
                <a:lnTo>
                  <a:pt x="214" y="74"/>
                </a:lnTo>
                <a:lnTo>
                  <a:pt x="199" y="72"/>
                </a:lnTo>
                <a:lnTo>
                  <a:pt x="184" y="70"/>
                </a:lnTo>
                <a:lnTo>
                  <a:pt x="169" y="68"/>
                </a:lnTo>
                <a:lnTo>
                  <a:pt x="149" y="69"/>
                </a:lnTo>
                <a:lnTo>
                  <a:pt x="129" y="70"/>
                </a:lnTo>
                <a:lnTo>
                  <a:pt x="113" y="72"/>
                </a:lnTo>
                <a:lnTo>
                  <a:pt x="96" y="74"/>
                </a:lnTo>
                <a:lnTo>
                  <a:pt x="80" y="74"/>
                </a:lnTo>
                <a:lnTo>
                  <a:pt x="63" y="71"/>
                </a:lnTo>
                <a:lnTo>
                  <a:pt x="51" y="67"/>
                </a:lnTo>
                <a:lnTo>
                  <a:pt x="37" y="62"/>
                </a:lnTo>
                <a:lnTo>
                  <a:pt x="23" y="54"/>
                </a:lnTo>
                <a:lnTo>
                  <a:pt x="11" y="46"/>
                </a:lnTo>
                <a:lnTo>
                  <a:pt x="3" y="37"/>
                </a:lnTo>
                <a:lnTo>
                  <a:pt x="0" y="27"/>
                </a:lnTo>
                <a:lnTo>
                  <a:pt x="2" y="19"/>
                </a:lnTo>
                <a:lnTo>
                  <a:pt x="9" y="10"/>
                </a:lnTo>
                <a:lnTo>
                  <a:pt x="22" y="4"/>
                </a:lnTo>
                <a:lnTo>
                  <a:pt x="39" y="0"/>
                </a:lnTo>
                <a:lnTo>
                  <a:pt x="56" y="0"/>
                </a:lnTo>
                <a:close/>
              </a:path>
            </a:pathLst>
          </a:custGeom>
          <a:grpFill/>
          <a:ln w="0">
            <a:noFill/>
            <a:prstDash val="solid"/>
            <a:round/>
            <a:headEnd/>
            <a:tailEnd/>
          </a:ln>
        </xdr:spPr>
      </xdr:sp>
      <xdr:sp macro="" textlink="">
        <xdr:nvSpPr>
          <xdr:cNvPr id="30" name="Freeform 29">
            <a:extLst>
              <a:ext uri="{FF2B5EF4-FFF2-40B4-BE49-F238E27FC236}">
                <a16:creationId xmlns:a16="http://schemas.microsoft.com/office/drawing/2014/main" id="{00000000-0008-0000-0200-00001E000000}"/>
              </a:ext>
            </a:extLst>
          </xdr:cNvPr>
          <xdr:cNvSpPr>
            <a:spLocks noEditPoints="1"/>
          </xdr:cNvSpPr>
        </xdr:nvSpPr>
        <xdr:spPr bwMode="auto">
          <a:xfrm>
            <a:off x="1269" y="36"/>
            <a:ext cx="16" cy="6"/>
          </a:xfrm>
          <a:custGeom>
            <a:avLst/>
            <a:gdLst>
              <a:gd name="T0" fmla="*/ 135 w 208"/>
              <a:gd name="T1" fmla="*/ 9 h 77"/>
              <a:gd name="T2" fmla="*/ 112 w 208"/>
              <a:gd name="T3" fmla="*/ 9 h 77"/>
              <a:gd name="T4" fmla="*/ 93 w 208"/>
              <a:gd name="T5" fmla="*/ 12 h 77"/>
              <a:gd name="T6" fmla="*/ 75 w 208"/>
              <a:gd name="T7" fmla="*/ 15 h 77"/>
              <a:gd name="T8" fmla="*/ 58 w 208"/>
              <a:gd name="T9" fmla="*/ 20 h 77"/>
              <a:gd name="T10" fmla="*/ 41 w 208"/>
              <a:gd name="T11" fmla="*/ 29 h 77"/>
              <a:gd name="T12" fmla="*/ 28 w 208"/>
              <a:gd name="T13" fmla="*/ 42 h 77"/>
              <a:gd name="T14" fmla="*/ 23 w 208"/>
              <a:gd name="T15" fmla="*/ 46 h 77"/>
              <a:gd name="T16" fmla="*/ 20 w 208"/>
              <a:gd name="T17" fmla="*/ 54 h 77"/>
              <a:gd name="T18" fmla="*/ 21 w 208"/>
              <a:gd name="T19" fmla="*/ 62 h 77"/>
              <a:gd name="T20" fmla="*/ 26 w 208"/>
              <a:gd name="T21" fmla="*/ 68 h 77"/>
              <a:gd name="T22" fmla="*/ 34 w 208"/>
              <a:gd name="T23" fmla="*/ 72 h 77"/>
              <a:gd name="T24" fmla="*/ 45 w 208"/>
              <a:gd name="T25" fmla="*/ 73 h 77"/>
              <a:gd name="T26" fmla="*/ 60 w 208"/>
              <a:gd name="T27" fmla="*/ 71 h 77"/>
              <a:gd name="T28" fmla="*/ 74 w 208"/>
              <a:gd name="T29" fmla="*/ 68 h 77"/>
              <a:gd name="T30" fmla="*/ 80 w 208"/>
              <a:gd name="T31" fmla="*/ 66 h 77"/>
              <a:gd name="T32" fmla="*/ 91 w 208"/>
              <a:gd name="T33" fmla="*/ 61 h 77"/>
              <a:gd name="T34" fmla="*/ 105 w 208"/>
              <a:gd name="T35" fmla="*/ 53 h 77"/>
              <a:gd name="T36" fmla="*/ 120 w 208"/>
              <a:gd name="T37" fmla="*/ 45 h 77"/>
              <a:gd name="T38" fmla="*/ 138 w 208"/>
              <a:gd name="T39" fmla="*/ 35 h 77"/>
              <a:gd name="T40" fmla="*/ 156 w 208"/>
              <a:gd name="T41" fmla="*/ 24 h 77"/>
              <a:gd name="T42" fmla="*/ 174 w 208"/>
              <a:gd name="T43" fmla="*/ 14 h 77"/>
              <a:gd name="T44" fmla="*/ 156 w 208"/>
              <a:gd name="T45" fmla="*/ 10 h 77"/>
              <a:gd name="T46" fmla="*/ 135 w 208"/>
              <a:gd name="T47" fmla="*/ 9 h 77"/>
              <a:gd name="T48" fmla="*/ 208 w 208"/>
              <a:gd name="T49" fmla="*/ 0 h 77"/>
              <a:gd name="T50" fmla="*/ 199 w 208"/>
              <a:gd name="T51" fmla="*/ 5 h 77"/>
              <a:gd name="T52" fmla="*/ 189 w 208"/>
              <a:gd name="T53" fmla="*/ 10 h 77"/>
              <a:gd name="T54" fmla="*/ 181 w 208"/>
              <a:gd name="T55" fmla="*/ 15 h 77"/>
              <a:gd name="T56" fmla="*/ 172 w 208"/>
              <a:gd name="T57" fmla="*/ 20 h 77"/>
              <a:gd name="T58" fmla="*/ 160 w 208"/>
              <a:gd name="T59" fmla="*/ 27 h 77"/>
              <a:gd name="T60" fmla="*/ 147 w 208"/>
              <a:gd name="T61" fmla="*/ 34 h 77"/>
              <a:gd name="T62" fmla="*/ 133 w 208"/>
              <a:gd name="T63" fmla="*/ 43 h 77"/>
              <a:gd name="T64" fmla="*/ 118 w 208"/>
              <a:gd name="T65" fmla="*/ 51 h 77"/>
              <a:gd name="T66" fmla="*/ 104 w 208"/>
              <a:gd name="T67" fmla="*/ 59 h 77"/>
              <a:gd name="T68" fmla="*/ 92 w 208"/>
              <a:gd name="T69" fmla="*/ 65 h 77"/>
              <a:gd name="T70" fmla="*/ 81 w 208"/>
              <a:gd name="T71" fmla="*/ 69 h 77"/>
              <a:gd name="T72" fmla="*/ 75 w 208"/>
              <a:gd name="T73" fmla="*/ 73 h 77"/>
              <a:gd name="T74" fmla="*/ 62 w 208"/>
              <a:gd name="T75" fmla="*/ 75 h 77"/>
              <a:gd name="T76" fmla="*/ 47 w 208"/>
              <a:gd name="T77" fmla="*/ 77 h 77"/>
              <a:gd name="T78" fmla="*/ 32 w 208"/>
              <a:gd name="T79" fmla="*/ 77 h 77"/>
              <a:gd name="T80" fmla="*/ 19 w 208"/>
              <a:gd name="T81" fmla="*/ 76 h 77"/>
              <a:gd name="T82" fmla="*/ 8 w 208"/>
              <a:gd name="T83" fmla="*/ 72 h 77"/>
              <a:gd name="T84" fmla="*/ 1 w 208"/>
              <a:gd name="T85" fmla="*/ 66 h 77"/>
              <a:gd name="T86" fmla="*/ 0 w 208"/>
              <a:gd name="T87" fmla="*/ 59 h 77"/>
              <a:gd name="T88" fmla="*/ 3 w 208"/>
              <a:gd name="T89" fmla="*/ 49 h 77"/>
              <a:gd name="T90" fmla="*/ 11 w 208"/>
              <a:gd name="T91" fmla="*/ 38 h 77"/>
              <a:gd name="T92" fmla="*/ 28 w 208"/>
              <a:gd name="T93" fmla="*/ 25 h 77"/>
              <a:gd name="T94" fmla="*/ 46 w 208"/>
              <a:gd name="T95" fmla="*/ 17 h 77"/>
              <a:gd name="T96" fmla="*/ 66 w 208"/>
              <a:gd name="T97" fmla="*/ 10 h 77"/>
              <a:gd name="T98" fmla="*/ 87 w 208"/>
              <a:gd name="T99" fmla="*/ 7 h 77"/>
              <a:gd name="T100" fmla="*/ 107 w 208"/>
              <a:gd name="T101" fmla="*/ 5 h 77"/>
              <a:gd name="T102" fmla="*/ 123 w 208"/>
              <a:gd name="T103" fmla="*/ 5 h 77"/>
              <a:gd name="T104" fmla="*/ 142 w 208"/>
              <a:gd name="T105" fmla="*/ 7 h 77"/>
              <a:gd name="T106" fmla="*/ 162 w 208"/>
              <a:gd name="T107" fmla="*/ 9 h 77"/>
              <a:gd name="T108" fmla="*/ 181 w 208"/>
              <a:gd name="T109" fmla="*/ 8 h 77"/>
              <a:gd name="T110" fmla="*/ 196 w 208"/>
              <a:gd name="T111" fmla="*/ 6 h 77"/>
              <a:gd name="T112" fmla="*/ 208 w 208"/>
              <a:gd name="T11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08" h="77">
                <a:moveTo>
                  <a:pt x="135" y="9"/>
                </a:moveTo>
                <a:lnTo>
                  <a:pt x="112" y="9"/>
                </a:lnTo>
                <a:lnTo>
                  <a:pt x="93" y="12"/>
                </a:lnTo>
                <a:lnTo>
                  <a:pt x="75" y="15"/>
                </a:lnTo>
                <a:lnTo>
                  <a:pt x="58" y="20"/>
                </a:lnTo>
                <a:lnTo>
                  <a:pt x="41" y="29"/>
                </a:lnTo>
                <a:lnTo>
                  <a:pt x="28" y="42"/>
                </a:lnTo>
                <a:lnTo>
                  <a:pt x="23" y="46"/>
                </a:lnTo>
                <a:lnTo>
                  <a:pt x="20" y="54"/>
                </a:lnTo>
                <a:lnTo>
                  <a:pt x="21" y="62"/>
                </a:lnTo>
                <a:lnTo>
                  <a:pt x="26" y="68"/>
                </a:lnTo>
                <a:lnTo>
                  <a:pt x="34" y="72"/>
                </a:lnTo>
                <a:lnTo>
                  <a:pt x="45" y="73"/>
                </a:lnTo>
                <a:lnTo>
                  <a:pt x="60" y="71"/>
                </a:lnTo>
                <a:lnTo>
                  <a:pt x="74" y="68"/>
                </a:lnTo>
                <a:lnTo>
                  <a:pt x="80" y="66"/>
                </a:lnTo>
                <a:lnTo>
                  <a:pt x="91" y="61"/>
                </a:lnTo>
                <a:lnTo>
                  <a:pt x="105" y="53"/>
                </a:lnTo>
                <a:lnTo>
                  <a:pt x="120" y="45"/>
                </a:lnTo>
                <a:lnTo>
                  <a:pt x="138" y="35"/>
                </a:lnTo>
                <a:lnTo>
                  <a:pt x="156" y="24"/>
                </a:lnTo>
                <a:lnTo>
                  <a:pt x="174" y="14"/>
                </a:lnTo>
                <a:lnTo>
                  <a:pt x="156" y="10"/>
                </a:lnTo>
                <a:lnTo>
                  <a:pt x="135" y="9"/>
                </a:lnTo>
                <a:close/>
                <a:moveTo>
                  <a:pt x="208" y="0"/>
                </a:moveTo>
                <a:lnTo>
                  <a:pt x="199" y="5"/>
                </a:lnTo>
                <a:lnTo>
                  <a:pt x="189" y="10"/>
                </a:lnTo>
                <a:lnTo>
                  <a:pt x="181" y="15"/>
                </a:lnTo>
                <a:lnTo>
                  <a:pt x="172" y="20"/>
                </a:lnTo>
                <a:lnTo>
                  <a:pt x="160" y="27"/>
                </a:lnTo>
                <a:lnTo>
                  <a:pt x="147" y="34"/>
                </a:lnTo>
                <a:lnTo>
                  <a:pt x="133" y="43"/>
                </a:lnTo>
                <a:lnTo>
                  <a:pt x="118" y="51"/>
                </a:lnTo>
                <a:lnTo>
                  <a:pt x="104" y="59"/>
                </a:lnTo>
                <a:lnTo>
                  <a:pt x="92" y="65"/>
                </a:lnTo>
                <a:lnTo>
                  <a:pt x="81" y="69"/>
                </a:lnTo>
                <a:lnTo>
                  <a:pt x="75" y="73"/>
                </a:lnTo>
                <a:lnTo>
                  <a:pt x="62" y="75"/>
                </a:lnTo>
                <a:lnTo>
                  <a:pt x="47" y="77"/>
                </a:lnTo>
                <a:lnTo>
                  <a:pt x="32" y="77"/>
                </a:lnTo>
                <a:lnTo>
                  <a:pt x="19" y="76"/>
                </a:lnTo>
                <a:lnTo>
                  <a:pt x="8" y="72"/>
                </a:lnTo>
                <a:lnTo>
                  <a:pt x="1" y="66"/>
                </a:lnTo>
                <a:lnTo>
                  <a:pt x="0" y="59"/>
                </a:lnTo>
                <a:lnTo>
                  <a:pt x="3" y="49"/>
                </a:lnTo>
                <a:lnTo>
                  <a:pt x="11" y="38"/>
                </a:lnTo>
                <a:lnTo>
                  <a:pt x="28" y="25"/>
                </a:lnTo>
                <a:lnTo>
                  <a:pt x="46" y="17"/>
                </a:lnTo>
                <a:lnTo>
                  <a:pt x="66" y="10"/>
                </a:lnTo>
                <a:lnTo>
                  <a:pt x="87" y="7"/>
                </a:lnTo>
                <a:lnTo>
                  <a:pt x="107" y="5"/>
                </a:lnTo>
                <a:lnTo>
                  <a:pt x="123" y="5"/>
                </a:lnTo>
                <a:lnTo>
                  <a:pt x="142" y="7"/>
                </a:lnTo>
                <a:lnTo>
                  <a:pt x="162" y="9"/>
                </a:lnTo>
                <a:lnTo>
                  <a:pt x="181" y="8"/>
                </a:lnTo>
                <a:lnTo>
                  <a:pt x="196" y="6"/>
                </a:lnTo>
                <a:lnTo>
                  <a:pt x="208" y="0"/>
                </a:lnTo>
                <a:close/>
              </a:path>
            </a:pathLst>
          </a:custGeom>
          <a:grpFill/>
          <a:ln w="0">
            <a:noFill/>
            <a:prstDash val="solid"/>
            <a:round/>
            <a:headEnd/>
            <a:tailEnd/>
          </a:ln>
        </xdr:spPr>
      </xdr:sp>
      <xdr:sp macro="" textlink="">
        <xdr:nvSpPr>
          <xdr:cNvPr id="31" name="Freeform 30">
            <a:extLst>
              <a:ext uri="{FF2B5EF4-FFF2-40B4-BE49-F238E27FC236}">
                <a16:creationId xmlns:a16="http://schemas.microsoft.com/office/drawing/2014/main" id="{00000000-0008-0000-0200-00001F000000}"/>
              </a:ext>
            </a:extLst>
          </xdr:cNvPr>
          <xdr:cNvSpPr>
            <a:spLocks noEditPoints="1"/>
          </xdr:cNvSpPr>
        </xdr:nvSpPr>
        <xdr:spPr bwMode="auto">
          <a:xfrm>
            <a:off x="1276" y="42"/>
            <a:ext cx="13" cy="7"/>
          </a:xfrm>
          <a:custGeom>
            <a:avLst/>
            <a:gdLst>
              <a:gd name="T0" fmla="*/ 41 w 170"/>
              <a:gd name="T1" fmla="*/ 6 h 95"/>
              <a:gd name="T2" fmla="*/ 37 w 170"/>
              <a:gd name="T3" fmla="*/ 6 h 95"/>
              <a:gd name="T4" fmla="*/ 33 w 170"/>
              <a:gd name="T5" fmla="*/ 6 h 95"/>
              <a:gd name="T6" fmla="*/ 31 w 170"/>
              <a:gd name="T7" fmla="*/ 7 h 95"/>
              <a:gd name="T8" fmla="*/ 30 w 170"/>
              <a:gd name="T9" fmla="*/ 10 h 95"/>
              <a:gd name="T10" fmla="*/ 28 w 170"/>
              <a:gd name="T11" fmla="*/ 15 h 95"/>
              <a:gd name="T12" fmla="*/ 31 w 170"/>
              <a:gd name="T13" fmla="*/ 22 h 95"/>
              <a:gd name="T14" fmla="*/ 36 w 170"/>
              <a:gd name="T15" fmla="*/ 30 h 95"/>
              <a:gd name="T16" fmla="*/ 40 w 170"/>
              <a:gd name="T17" fmla="*/ 35 h 95"/>
              <a:gd name="T18" fmla="*/ 56 w 170"/>
              <a:gd name="T19" fmla="*/ 47 h 95"/>
              <a:gd name="T20" fmla="*/ 73 w 170"/>
              <a:gd name="T21" fmla="*/ 56 h 95"/>
              <a:gd name="T22" fmla="*/ 91 w 170"/>
              <a:gd name="T23" fmla="*/ 61 h 95"/>
              <a:gd name="T24" fmla="*/ 112 w 170"/>
              <a:gd name="T25" fmla="*/ 66 h 95"/>
              <a:gd name="T26" fmla="*/ 131 w 170"/>
              <a:gd name="T27" fmla="*/ 73 h 95"/>
              <a:gd name="T28" fmla="*/ 112 w 170"/>
              <a:gd name="T29" fmla="*/ 56 h 95"/>
              <a:gd name="T30" fmla="*/ 98 w 170"/>
              <a:gd name="T31" fmla="*/ 43 h 95"/>
              <a:gd name="T32" fmla="*/ 84 w 170"/>
              <a:gd name="T33" fmla="*/ 30 h 95"/>
              <a:gd name="T34" fmla="*/ 68 w 170"/>
              <a:gd name="T35" fmla="*/ 18 h 95"/>
              <a:gd name="T36" fmla="*/ 59 w 170"/>
              <a:gd name="T37" fmla="*/ 13 h 95"/>
              <a:gd name="T38" fmla="*/ 51 w 170"/>
              <a:gd name="T39" fmla="*/ 8 h 95"/>
              <a:gd name="T40" fmla="*/ 41 w 170"/>
              <a:gd name="T41" fmla="*/ 6 h 95"/>
              <a:gd name="T42" fmla="*/ 25 w 170"/>
              <a:gd name="T43" fmla="*/ 0 h 95"/>
              <a:gd name="T44" fmla="*/ 42 w 170"/>
              <a:gd name="T45" fmla="*/ 2 h 95"/>
              <a:gd name="T46" fmla="*/ 58 w 170"/>
              <a:gd name="T47" fmla="*/ 7 h 95"/>
              <a:gd name="T48" fmla="*/ 74 w 170"/>
              <a:gd name="T49" fmla="*/ 17 h 95"/>
              <a:gd name="T50" fmla="*/ 89 w 170"/>
              <a:gd name="T51" fmla="*/ 29 h 95"/>
              <a:gd name="T52" fmla="*/ 103 w 170"/>
              <a:gd name="T53" fmla="*/ 41 h 95"/>
              <a:gd name="T54" fmla="*/ 115 w 170"/>
              <a:gd name="T55" fmla="*/ 52 h 95"/>
              <a:gd name="T56" fmla="*/ 133 w 170"/>
              <a:gd name="T57" fmla="*/ 67 h 95"/>
              <a:gd name="T58" fmla="*/ 151 w 170"/>
              <a:gd name="T59" fmla="*/ 81 h 95"/>
              <a:gd name="T60" fmla="*/ 170 w 170"/>
              <a:gd name="T61" fmla="*/ 95 h 95"/>
              <a:gd name="T62" fmla="*/ 164 w 170"/>
              <a:gd name="T63" fmla="*/ 93 h 95"/>
              <a:gd name="T64" fmla="*/ 157 w 170"/>
              <a:gd name="T65" fmla="*/ 90 h 95"/>
              <a:gd name="T66" fmla="*/ 150 w 170"/>
              <a:gd name="T67" fmla="*/ 88 h 95"/>
              <a:gd name="T68" fmla="*/ 131 w 170"/>
              <a:gd name="T69" fmla="*/ 78 h 95"/>
              <a:gd name="T70" fmla="*/ 112 w 170"/>
              <a:gd name="T71" fmla="*/ 71 h 95"/>
              <a:gd name="T72" fmla="*/ 90 w 170"/>
              <a:gd name="T73" fmla="*/ 65 h 95"/>
              <a:gd name="T74" fmla="*/ 71 w 170"/>
              <a:gd name="T75" fmla="*/ 61 h 95"/>
              <a:gd name="T76" fmla="*/ 53 w 170"/>
              <a:gd name="T77" fmla="*/ 56 h 95"/>
              <a:gd name="T78" fmla="*/ 35 w 170"/>
              <a:gd name="T79" fmla="*/ 47 h 95"/>
              <a:gd name="T80" fmla="*/ 32 w 170"/>
              <a:gd name="T81" fmla="*/ 46 h 95"/>
              <a:gd name="T82" fmla="*/ 27 w 170"/>
              <a:gd name="T83" fmla="*/ 43 h 95"/>
              <a:gd name="T84" fmla="*/ 20 w 170"/>
              <a:gd name="T85" fmla="*/ 38 h 95"/>
              <a:gd name="T86" fmla="*/ 12 w 170"/>
              <a:gd name="T87" fmla="*/ 32 h 95"/>
              <a:gd name="T88" fmla="*/ 6 w 170"/>
              <a:gd name="T89" fmla="*/ 26 h 95"/>
              <a:gd name="T90" fmla="*/ 1 w 170"/>
              <a:gd name="T91" fmla="*/ 19 h 95"/>
              <a:gd name="T92" fmla="*/ 0 w 170"/>
              <a:gd name="T93" fmla="*/ 13 h 95"/>
              <a:gd name="T94" fmla="*/ 1 w 170"/>
              <a:gd name="T95" fmla="*/ 8 h 95"/>
              <a:gd name="T96" fmla="*/ 3 w 170"/>
              <a:gd name="T97" fmla="*/ 6 h 95"/>
              <a:gd name="T98" fmla="*/ 8 w 170"/>
              <a:gd name="T99" fmla="*/ 4 h 95"/>
              <a:gd name="T100" fmla="*/ 13 w 170"/>
              <a:gd name="T101" fmla="*/ 2 h 95"/>
              <a:gd name="T102" fmla="*/ 17 w 170"/>
              <a:gd name="T103" fmla="*/ 1 h 95"/>
              <a:gd name="T104" fmla="*/ 17 w 170"/>
              <a:gd name="T105" fmla="*/ 1 h 95"/>
              <a:gd name="T106" fmla="*/ 21 w 170"/>
              <a:gd name="T107" fmla="*/ 0 h 95"/>
              <a:gd name="T108" fmla="*/ 25 w 170"/>
              <a:gd name="T10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0" h="95">
                <a:moveTo>
                  <a:pt x="41" y="6"/>
                </a:moveTo>
                <a:lnTo>
                  <a:pt x="37" y="6"/>
                </a:lnTo>
                <a:lnTo>
                  <a:pt x="33" y="6"/>
                </a:lnTo>
                <a:lnTo>
                  <a:pt x="31" y="7"/>
                </a:lnTo>
                <a:lnTo>
                  <a:pt x="30" y="10"/>
                </a:lnTo>
                <a:lnTo>
                  <a:pt x="28" y="15"/>
                </a:lnTo>
                <a:lnTo>
                  <a:pt x="31" y="22"/>
                </a:lnTo>
                <a:lnTo>
                  <a:pt x="36" y="30"/>
                </a:lnTo>
                <a:lnTo>
                  <a:pt x="40" y="35"/>
                </a:lnTo>
                <a:lnTo>
                  <a:pt x="56" y="47"/>
                </a:lnTo>
                <a:lnTo>
                  <a:pt x="73" y="56"/>
                </a:lnTo>
                <a:lnTo>
                  <a:pt x="91" y="61"/>
                </a:lnTo>
                <a:lnTo>
                  <a:pt x="112" y="66"/>
                </a:lnTo>
                <a:lnTo>
                  <a:pt x="131" y="73"/>
                </a:lnTo>
                <a:lnTo>
                  <a:pt x="112" y="56"/>
                </a:lnTo>
                <a:lnTo>
                  <a:pt x="98" y="43"/>
                </a:lnTo>
                <a:lnTo>
                  <a:pt x="84" y="30"/>
                </a:lnTo>
                <a:lnTo>
                  <a:pt x="68" y="18"/>
                </a:lnTo>
                <a:lnTo>
                  <a:pt x="59" y="13"/>
                </a:lnTo>
                <a:lnTo>
                  <a:pt x="51" y="8"/>
                </a:lnTo>
                <a:lnTo>
                  <a:pt x="41" y="6"/>
                </a:lnTo>
                <a:close/>
                <a:moveTo>
                  <a:pt x="25" y="0"/>
                </a:moveTo>
                <a:lnTo>
                  <a:pt x="42" y="2"/>
                </a:lnTo>
                <a:lnTo>
                  <a:pt x="58" y="7"/>
                </a:lnTo>
                <a:lnTo>
                  <a:pt x="74" y="17"/>
                </a:lnTo>
                <a:lnTo>
                  <a:pt x="89" y="29"/>
                </a:lnTo>
                <a:lnTo>
                  <a:pt x="103" y="41"/>
                </a:lnTo>
                <a:lnTo>
                  <a:pt x="115" y="52"/>
                </a:lnTo>
                <a:lnTo>
                  <a:pt x="133" y="67"/>
                </a:lnTo>
                <a:lnTo>
                  <a:pt x="151" y="81"/>
                </a:lnTo>
                <a:lnTo>
                  <a:pt x="170" y="95"/>
                </a:lnTo>
                <a:lnTo>
                  <a:pt x="164" y="93"/>
                </a:lnTo>
                <a:lnTo>
                  <a:pt x="157" y="90"/>
                </a:lnTo>
                <a:lnTo>
                  <a:pt x="150" y="88"/>
                </a:lnTo>
                <a:lnTo>
                  <a:pt x="131" y="78"/>
                </a:lnTo>
                <a:lnTo>
                  <a:pt x="112" y="71"/>
                </a:lnTo>
                <a:lnTo>
                  <a:pt x="90" y="65"/>
                </a:lnTo>
                <a:lnTo>
                  <a:pt x="71" y="61"/>
                </a:lnTo>
                <a:lnTo>
                  <a:pt x="53" y="56"/>
                </a:lnTo>
                <a:lnTo>
                  <a:pt x="35" y="47"/>
                </a:lnTo>
                <a:lnTo>
                  <a:pt x="32" y="46"/>
                </a:lnTo>
                <a:lnTo>
                  <a:pt x="27" y="43"/>
                </a:lnTo>
                <a:lnTo>
                  <a:pt x="20" y="38"/>
                </a:lnTo>
                <a:lnTo>
                  <a:pt x="12" y="32"/>
                </a:lnTo>
                <a:lnTo>
                  <a:pt x="6" y="26"/>
                </a:lnTo>
                <a:lnTo>
                  <a:pt x="1" y="19"/>
                </a:lnTo>
                <a:lnTo>
                  <a:pt x="0" y="13"/>
                </a:lnTo>
                <a:lnTo>
                  <a:pt x="1" y="8"/>
                </a:lnTo>
                <a:lnTo>
                  <a:pt x="3" y="6"/>
                </a:lnTo>
                <a:lnTo>
                  <a:pt x="8" y="4"/>
                </a:lnTo>
                <a:lnTo>
                  <a:pt x="13" y="2"/>
                </a:lnTo>
                <a:lnTo>
                  <a:pt x="17" y="1"/>
                </a:lnTo>
                <a:lnTo>
                  <a:pt x="17" y="1"/>
                </a:lnTo>
                <a:lnTo>
                  <a:pt x="21" y="0"/>
                </a:lnTo>
                <a:lnTo>
                  <a:pt x="25" y="0"/>
                </a:lnTo>
                <a:close/>
              </a:path>
            </a:pathLst>
          </a:custGeom>
          <a:grpFill/>
          <a:ln w="0">
            <a:noFill/>
            <a:prstDash val="solid"/>
            <a:round/>
            <a:headEnd/>
            <a:tailEnd/>
          </a:ln>
        </xdr:spPr>
      </xdr:sp>
      <xdr:sp macro="" textlink="">
        <xdr:nvSpPr>
          <xdr:cNvPr id="32" name="Freeform 31">
            <a:extLst>
              <a:ext uri="{FF2B5EF4-FFF2-40B4-BE49-F238E27FC236}">
                <a16:creationId xmlns:a16="http://schemas.microsoft.com/office/drawing/2014/main" id="{00000000-0008-0000-0200-000020000000}"/>
              </a:ext>
            </a:extLst>
          </xdr:cNvPr>
          <xdr:cNvSpPr>
            <a:spLocks noEditPoints="1"/>
          </xdr:cNvSpPr>
        </xdr:nvSpPr>
        <xdr:spPr bwMode="auto">
          <a:xfrm>
            <a:off x="1280" y="38"/>
            <a:ext cx="12" cy="5"/>
          </a:xfrm>
          <a:custGeom>
            <a:avLst/>
            <a:gdLst>
              <a:gd name="T0" fmla="*/ 57 w 157"/>
              <a:gd name="T1" fmla="*/ 6 h 64"/>
              <a:gd name="T2" fmla="*/ 51 w 157"/>
              <a:gd name="T3" fmla="*/ 6 h 64"/>
              <a:gd name="T4" fmla="*/ 44 w 157"/>
              <a:gd name="T5" fmla="*/ 7 h 64"/>
              <a:gd name="T6" fmla="*/ 38 w 157"/>
              <a:gd name="T7" fmla="*/ 11 h 64"/>
              <a:gd name="T8" fmla="*/ 29 w 157"/>
              <a:gd name="T9" fmla="*/ 15 h 64"/>
              <a:gd name="T10" fmla="*/ 20 w 157"/>
              <a:gd name="T11" fmla="*/ 20 h 64"/>
              <a:gd name="T12" fmla="*/ 12 w 157"/>
              <a:gd name="T13" fmla="*/ 27 h 64"/>
              <a:gd name="T14" fmla="*/ 7 w 157"/>
              <a:gd name="T15" fmla="*/ 34 h 64"/>
              <a:gd name="T16" fmla="*/ 6 w 157"/>
              <a:gd name="T17" fmla="*/ 42 h 64"/>
              <a:gd name="T18" fmla="*/ 10 w 157"/>
              <a:gd name="T19" fmla="*/ 48 h 64"/>
              <a:gd name="T20" fmla="*/ 19 w 157"/>
              <a:gd name="T21" fmla="*/ 53 h 64"/>
              <a:gd name="T22" fmla="*/ 29 w 157"/>
              <a:gd name="T23" fmla="*/ 55 h 64"/>
              <a:gd name="T24" fmla="*/ 41 w 157"/>
              <a:gd name="T25" fmla="*/ 54 h 64"/>
              <a:gd name="T26" fmla="*/ 53 w 157"/>
              <a:gd name="T27" fmla="*/ 50 h 64"/>
              <a:gd name="T28" fmla="*/ 64 w 157"/>
              <a:gd name="T29" fmla="*/ 46 h 64"/>
              <a:gd name="T30" fmla="*/ 73 w 157"/>
              <a:gd name="T31" fmla="*/ 42 h 64"/>
              <a:gd name="T32" fmla="*/ 82 w 157"/>
              <a:gd name="T33" fmla="*/ 39 h 64"/>
              <a:gd name="T34" fmla="*/ 97 w 157"/>
              <a:gd name="T35" fmla="*/ 30 h 64"/>
              <a:gd name="T36" fmla="*/ 112 w 157"/>
              <a:gd name="T37" fmla="*/ 20 h 64"/>
              <a:gd name="T38" fmla="*/ 126 w 157"/>
              <a:gd name="T39" fmla="*/ 11 h 64"/>
              <a:gd name="T40" fmla="*/ 110 w 157"/>
              <a:gd name="T41" fmla="*/ 11 h 64"/>
              <a:gd name="T42" fmla="*/ 93 w 157"/>
              <a:gd name="T43" fmla="*/ 9 h 64"/>
              <a:gd name="T44" fmla="*/ 74 w 157"/>
              <a:gd name="T45" fmla="*/ 6 h 64"/>
              <a:gd name="T46" fmla="*/ 57 w 157"/>
              <a:gd name="T47" fmla="*/ 6 h 64"/>
              <a:gd name="T48" fmla="*/ 157 w 157"/>
              <a:gd name="T49" fmla="*/ 0 h 64"/>
              <a:gd name="T50" fmla="*/ 144 w 157"/>
              <a:gd name="T51" fmla="*/ 10 h 64"/>
              <a:gd name="T52" fmla="*/ 129 w 157"/>
              <a:gd name="T53" fmla="*/ 17 h 64"/>
              <a:gd name="T54" fmla="*/ 114 w 157"/>
              <a:gd name="T55" fmla="*/ 26 h 64"/>
              <a:gd name="T56" fmla="*/ 100 w 157"/>
              <a:gd name="T57" fmla="*/ 34 h 64"/>
              <a:gd name="T58" fmla="*/ 86 w 157"/>
              <a:gd name="T59" fmla="*/ 44 h 64"/>
              <a:gd name="T60" fmla="*/ 73 w 157"/>
              <a:gd name="T61" fmla="*/ 53 h 64"/>
              <a:gd name="T62" fmla="*/ 58 w 157"/>
              <a:gd name="T63" fmla="*/ 59 h 64"/>
              <a:gd name="T64" fmla="*/ 42 w 157"/>
              <a:gd name="T65" fmla="*/ 63 h 64"/>
              <a:gd name="T66" fmla="*/ 27 w 157"/>
              <a:gd name="T67" fmla="*/ 64 h 64"/>
              <a:gd name="T68" fmla="*/ 16 w 157"/>
              <a:gd name="T69" fmla="*/ 62 h 64"/>
              <a:gd name="T70" fmla="*/ 9 w 157"/>
              <a:gd name="T71" fmla="*/ 59 h 64"/>
              <a:gd name="T72" fmla="*/ 5 w 157"/>
              <a:gd name="T73" fmla="*/ 56 h 64"/>
              <a:gd name="T74" fmla="*/ 1 w 157"/>
              <a:gd name="T75" fmla="*/ 51 h 64"/>
              <a:gd name="T76" fmla="*/ 0 w 157"/>
              <a:gd name="T77" fmla="*/ 48 h 64"/>
              <a:gd name="T78" fmla="*/ 1 w 157"/>
              <a:gd name="T79" fmla="*/ 38 h 64"/>
              <a:gd name="T80" fmla="*/ 7 w 157"/>
              <a:gd name="T81" fmla="*/ 27 h 64"/>
              <a:gd name="T82" fmla="*/ 16 w 157"/>
              <a:gd name="T83" fmla="*/ 17 h 64"/>
              <a:gd name="T84" fmla="*/ 29 w 157"/>
              <a:gd name="T85" fmla="*/ 9 h 64"/>
              <a:gd name="T86" fmla="*/ 43 w 157"/>
              <a:gd name="T87" fmla="*/ 3 h 64"/>
              <a:gd name="T88" fmla="*/ 50 w 157"/>
              <a:gd name="T89" fmla="*/ 2 h 64"/>
              <a:gd name="T90" fmla="*/ 56 w 157"/>
              <a:gd name="T91" fmla="*/ 2 h 64"/>
              <a:gd name="T92" fmla="*/ 74 w 157"/>
              <a:gd name="T93" fmla="*/ 2 h 64"/>
              <a:gd name="T94" fmla="*/ 94 w 157"/>
              <a:gd name="T95" fmla="*/ 4 h 64"/>
              <a:gd name="T96" fmla="*/ 110 w 157"/>
              <a:gd name="T97" fmla="*/ 6 h 64"/>
              <a:gd name="T98" fmla="*/ 127 w 157"/>
              <a:gd name="T99" fmla="*/ 6 h 64"/>
              <a:gd name="T100" fmla="*/ 133 w 157"/>
              <a:gd name="T101" fmla="*/ 5 h 64"/>
              <a:gd name="T102" fmla="*/ 141 w 157"/>
              <a:gd name="T103" fmla="*/ 3 h 64"/>
              <a:gd name="T104" fmla="*/ 146 w 157"/>
              <a:gd name="T105" fmla="*/ 1 h 64"/>
              <a:gd name="T106" fmla="*/ 151 w 157"/>
              <a:gd name="T107" fmla="*/ 0 h 64"/>
              <a:gd name="T108" fmla="*/ 157 w 157"/>
              <a:gd name="T109"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7" h="64">
                <a:moveTo>
                  <a:pt x="57" y="6"/>
                </a:moveTo>
                <a:lnTo>
                  <a:pt x="51" y="6"/>
                </a:lnTo>
                <a:lnTo>
                  <a:pt x="44" y="7"/>
                </a:lnTo>
                <a:lnTo>
                  <a:pt x="38" y="11"/>
                </a:lnTo>
                <a:lnTo>
                  <a:pt x="29" y="15"/>
                </a:lnTo>
                <a:lnTo>
                  <a:pt x="20" y="20"/>
                </a:lnTo>
                <a:lnTo>
                  <a:pt x="12" y="27"/>
                </a:lnTo>
                <a:lnTo>
                  <a:pt x="7" y="34"/>
                </a:lnTo>
                <a:lnTo>
                  <a:pt x="6" y="42"/>
                </a:lnTo>
                <a:lnTo>
                  <a:pt x="10" y="48"/>
                </a:lnTo>
                <a:lnTo>
                  <a:pt x="19" y="53"/>
                </a:lnTo>
                <a:lnTo>
                  <a:pt x="29" y="55"/>
                </a:lnTo>
                <a:lnTo>
                  <a:pt x="41" y="54"/>
                </a:lnTo>
                <a:lnTo>
                  <a:pt x="53" y="50"/>
                </a:lnTo>
                <a:lnTo>
                  <a:pt x="64" y="46"/>
                </a:lnTo>
                <a:lnTo>
                  <a:pt x="73" y="42"/>
                </a:lnTo>
                <a:lnTo>
                  <a:pt x="82" y="39"/>
                </a:lnTo>
                <a:lnTo>
                  <a:pt x="97" y="30"/>
                </a:lnTo>
                <a:lnTo>
                  <a:pt x="112" y="20"/>
                </a:lnTo>
                <a:lnTo>
                  <a:pt x="126" y="11"/>
                </a:lnTo>
                <a:lnTo>
                  <a:pt x="110" y="11"/>
                </a:lnTo>
                <a:lnTo>
                  <a:pt x="93" y="9"/>
                </a:lnTo>
                <a:lnTo>
                  <a:pt x="74" y="6"/>
                </a:lnTo>
                <a:lnTo>
                  <a:pt x="57" y="6"/>
                </a:lnTo>
                <a:close/>
                <a:moveTo>
                  <a:pt x="157" y="0"/>
                </a:moveTo>
                <a:lnTo>
                  <a:pt x="144" y="10"/>
                </a:lnTo>
                <a:lnTo>
                  <a:pt x="129" y="17"/>
                </a:lnTo>
                <a:lnTo>
                  <a:pt x="114" y="26"/>
                </a:lnTo>
                <a:lnTo>
                  <a:pt x="100" y="34"/>
                </a:lnTo>
                <a:lnTo>
                  <a:pt x="86" y="44"/>
                </a:lnTo>
                <a:lnTo>
                  <a:pt x="73" y="53"/>
                </a:lnTo>
                <a:lnTo>
                  <a:pt x="58" y="59"/>
                </a:lnTo>
                <a:lnTo>
                  <a:pt x="42" y="63"/>
                </a:lnTo>
                <a:lnTo>
                  <a:pt x="27" y="64"/>
                </a:lnTo>
                <a:lnTo>
                  <a:pt x="16" y="62"/>
                </a:lnTo>
                <a:lnTo>
                  <a:pt x="9" y="59"/>
                </a:lnTo>
                <a:lnTo>
                  <a:pt x="5" y="56"/>
                </a:lnTo>
                <a:lnTo>
                  <a:pt x="1" y="51"/>
                </a:lnTo>
                <a:lnTo>
                  <a:pt x="0" y="48"/>
                </a:lnTo>
                <a:lnTo>
                  <a:pt x="1" y="38"/>
                </a:lnTo>
                <a:lnTo>
                  <a:pt x="7" y="27"/>
                </a:lnTo>
                <a:lnTo>
                  <a:pt x="16" y="17"/>
                </a:lnTo>
                <a:lnTo>
                  <a:pt x="29" y="9"/>
                </a:lnTo>
                <a:lnTo>
                  <a:pt x="43" y="3"/>
                </a:lnTo>
                <a:lnTo>
                  <a:pt x="50" y="2"/>
                </a:lnTo>
                <a:lnTo>
                  <a:pt x="56" y="2"/>
                </a:lnTo>
                <a:lnTo>
                  <a:pt x="74" y="2"/>
                </a:lnTo>
                <a:lnTo>
                  <a:pt x="94" y="4"/>
                </a:lnTo>
                <a:lnTo>
                  <a:pt x="110" y="6"/>
                </a:lnTo>
                <a:lnTo>
                  <a:pt x="127" y="6"/>
                </a:lnTo>
                <a:lnTo>
                  <a:pt x="133" y="5"/>
                </a:lnTo>
                <a:lnTo>
                  <a:pt x="141" y="3"/>
                </a:lnTo>
                <a:lnTo>
                  <a:pt x="146" y="1"/>
                </a:lnTo>
                <a:lnTo>
                  <a:pt x="151" y="0"/>
                </a:lnTo>
                <a:lnTo>
                  <a:pt x="157" y="0"/>
                </a:lnTo>
                <a:close/>
              </a:path>
            </a:pathLst>
          </a:custGeom>
          <a:grpFill/>
          <a:ln w="0">
            <a:noFill/>
            <a:prstDash val="solid"/>
            <a:round/>
            <a:headEnd/>
            <a:tailEnd/>
          </a:ln>
        </xdr:spPr>
      </xdr:sp>
      <xdr:sp macro="" textlink="">
        <xdr:nvSpPr>
          <xdr:cNvPr id="33" name="Freeform 32">
            <a:extLst>
              <a:ext uri="{FF2B5EF4-FFF2-40B4-BE49-F238E27FC236}">
                <a16:creationId xmlns:a16="http://schemas.microsoft.com/office/drawing/2014/main" id="{00000000-0008-0000-0200-000021000000}"/>
              </a:ext>
            </a:extLst>
          </xdr:cNvPr>
          <xdr:cNvSpPr>
            <a:spLocks noEditPoints="1"/>
          </xdr:cNvSpPr>
        </xdr:nvSpPr>
        <xdr:spPr bwMode="auto">
          <a:xfrm>
            <a:off x="1285" y="39"/>
            <a:ext cx="15" cy="6"/>
          </a:xfrm>
          <a:custGeom>
            <a:avLst/>
            <a:gdLst>
              <a:gd name="T0" fmla="*/ 178 w 206"/>
              <a:gd name="T1" fmla="*/ 27 h 82"/>
              <a:gd name="T2" fmla="*/ 143 w 206"/>
              <a:gd name="T3" fmla="*/ 36 h 82"/>
              <a:gd name="T4" fmla="*/ 103 w 206"/>
              <a:gd name="T5" fmla="*/ 38 h 82"/>
              <a:gd name="T6" fmla="*/ 85 w 206"/>
              <a:gd name="T7" fmla="*/ 40 h 82"/>
              <a:gd name="T8" fmla="*/ 78 w 206"/>
              <a:gd name="T9" fmla="*/ 40 h 82"/>
              <a:gd name="T10" fmla="*/ 59 w 206"/>
              <a:gd name="T11" fmla="*/ 41 h 82"/>
              <a:gd name="T12" fmla="*/ 35 w 206"/>
              <a:gd name="T13" fmla="*/ 43 h 82"/>
              <a:gd name="T14" fmla="*/ 18 w 206"/>
              <a:gd name="T15" fmla="*/ 50 h 82"/>
              <a:gd name="T16" fmla="*/ 15 w 206"/>
              <a:gd name="T17" fmla="*/ 59 h 82"/>
              <a:gd name="T18" fmla="*/ 20 w 206"/>
              <a:gd name="T19" fmla="*/ 64 h 82"/>
              <a:gd name="T20" fmla="*/ 35 w 206"/>
              <a:gd name="T21" fmla="*/ 74 h 82"/>
              <a:gd name="T22" fmla="*/ 63 w 206"/>
              <a:gd name="T23" fmla="*/ 77 h 82"/>
              <a:gd name="T24" fmla="*/ 91 w 206"/>
              <a:gd name="T25" fmla="*/ 73 h 82"/>
              <a:gd name="T26" fmla="*/ 124 w 206"/>
              <a:gd name="T27" fmla="*/ 62 h 82"/>
              <a:gd name="T28" fmla="*/ 163 w 206"/>
              <a:gd name="T29" fmla="*/ 44 h 82"/>
              <a:gd name="T30" fmla="*/ 193 w 206"/>
              <a:gd name="T31" fmla="*/ 17 h 82"/>
              <a:gd name="T32" fmla="*/ 206 w 206"/>
              <a:gd name="T33" fmla="*/ 2 h 82"/>
              <a:gd name="T34" fmla="*/ 199 w 206"/>
              <a:gd name="T35" fmla="*/ 17 h 82"/>
              <a:gd name="T36" fmla="*/ 173 w 206"/>
              <a:gd name="T37" fmla="*/ 42 h 82"/>
              <a:gd name="T38" fmla="*/ 140 w 206"/>
              <a:gd name="T39" fmla="*/ 60 h 82"/>
              <a:gd name="T40" fmla="*/ 104 w 206"/>
              <a:gd name="T41" fmla="*/ 73 h 82"/>
              <a:gd name="T42" fmla="*/ 88 w 206"/>
              <a:gd name="T43" fmla="*/ 77 h 82"/>
              <a:gd name="T44" fmla="*/ 62 w 206"/>
              <a:gd name="T45" fmla="*/ 81 h 82"/>
              <a:gd name="T46" fmla="*/ 33 w 206"/>
              <a:gd name="T47" fmla="*/ 82 h 82"/>
              <a:gd name="T48" fmla="*/ 10 w 206"/>
              <a:gd name="T49" fmla="*/ 79 h 82"/>
              <a:gd name="T50" fmla="*/ 0 w 206"/>
              <a:gd name="T51" fmla="*/ 68 h 82"/>
              <a:gd name="T52" fmla="*/ 6 w 206"/>
              <a:gd name="T53" fmla="*/ 53 h 82"/>
              <a:gd name="T54" fmla="*/ 24 w 206"/>
              <a:gd name="T55" fmla="*/ 43 h 82"/>
              <a:gd name="T56" fmla="*/ 52 w 206"/>
              <a:gd name="T57" fmla="*/ 37 h 82"/>
              <a:gd name="T58" fmla="*/ 84 w 206"/>
              <a:gd name="T59" fmla="*/ 35 h 82"/>
              <a:gd name="T60" fmla="*/ 103 w 206"/>
              <a:gd name="T61" fmla="*/ 34 h 82"/>
              <a:gd name="T62" fmla="*/ 134 w 206"/>
              <a:gd name="T63" fmla="*/ 32 h 82"/>
              <a:gd name="T64" fmla="*/ 167 w 206"/>
              <a:gd name="T65" fmla="*/ 27 h 82"/>
              <a:gd name="T66" fmla="*/ 192 w 206"/>
              <a:gd name="T67" fmla="*/ 12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6" h="82">
                <a:moveTo>
                  <a:pt x="193" y="17"/>
                </a:moveTo>
                <a:lnTo>
                  <a:pt x="178" y="27"/>
                </a:lnTo>
                <a:lnTo>
                  <a:pt x="161" y="32"/>
                </a:lnTo>
                <a:lnTo>
                  <a:pt x="143" y="36"/>
                </a:lnTo>
                <a:lnTo>
                  <a:pt x="124" y="37"/>
                </a:lnTo>
                <a:lnTo>
                  <a:pt x="103" y="38"/>
                </a:lnTo>
                <a:lnTo>
                  <a:pt x="87" y="40"/>
                </a:lnTo>
                <a:lnTo>
                  <a:pt x="85" y="40"/>
                </a:lnTo>
                <a:lnTo>
                  <a:pt x="81" y="40"/>
                </a:lnTo>
                <a:lnTo>
                  <a:pt x="78" y="40"/>
                </a:lnTo>
                <a:lnTo>
                  <a:pt x="70" y="40"/>
                </a:lnTo>
                <a:lnTo>
                  <a:pt x="59" y="41"/>
                </a:lnTo>
                <a:lnTo>
                  <a:pt x="48" y="42"/>
                </a:lnTo>
                <a:lnTo>
                  <a:pt x="35" y="43"/>
                </a:lnTo>
                <a:lnTo>
                  <a:pt x="24" y="46"/>
                </a:lnTo>
                <a:lnTo>
                  <a:pt x="18" y="50"/>
                </a:lnTo>
                <a:lnTo>
                  <a:pt x="14" y="56"/>
                </a:lnTo>
                <a:lnTo>
                  <a:pt x="15" y="59"/>
                </a:lnTo>
                <a:lnTo>
                  <a:pt x="18" y="61"/>
                </a:lnTo>
                <a:lnTo>
                  <a:pt x="20" y="64"/>
                </a:lnTo>
                <a:lnTo>
                  <a:pt x="23" y="67"/>
                </a:lnTo>
                <a:lnTo>
                  <a:pt x="35" y="74"/>
                </a:lnTo>
                <a:lnTo>
                  <a:pt x="48" y="77"/>
                </a:lnTo>
                <a:lnTo>
                  <a:pt x="63" y="77"/>
                </a:lnTo>
                <a:lnTo>
                  <a:pt x="77" y="76"/>
                </a:lnTo>
                <a:lnTo>
                  <a:pt x="91" y="73"/>
                </a:lnTo>
                <a:lnTo>
                  <a:pt x="103" y="68"/>
                </a:lnTo>
                <a:lnTo>
                  <a:pt x="124" y="62"/>
                </a:lnTo>
                <a:lnTo>
                  <a:pt x="144" y="53"/>
                </a:lnTo>
                <a:lnTo>
                  <a:pt x="163" y="44"/>
                </a:lnTo>
                <a:lnTo>
                  <a:pt x="179" y="31"/>
                </a:lnTo>
                <a:lnTo>
                  <a:pt x="193" y="17"/>
                </a:lnTo>
                <a:close/>
                <a:moveTo>
                  <a:pt x="202" y="0"/>
                </a:moveTo>
                <a:lnTo>
                  <a:pt x="206" y="2"/>
                </a:lnTo>
                <a:lnTo>
                  <a:pt x="206" y="2"/>
                </a:lnTo>
                <a:lnTo>
                  <a:pt x="199" y="17"/>
                </a:lnTo>
                <a:lnTo>
                  <a:pt x="187" y="31"/>
                </a:lnTo>
                <a:lnTo>
                  <a:pt x="173" y="42"/>
                </a:lnTo>
                <a:lnTo>
                  <a:pt x="157" y="52"/>
                </a:lnTo>
                <a:lnTo>
                  <a:pt x="140" y="60"/>
                </a:lnTo>
                <a:lnTo>
                  <a:pt x="122" y="67"/>
                </a:lnTo>
                <a:lnTo>
                  <a:pt x="104" y="73"/>
                </a:lnTo>
                <a:lnTo>
                  <a:pt x="98" y="75"/>
                </a:lnTo>
                <a:lnTo>
                  <a:pt x="88" y="77"/>
                </a:lnTo>
                <a:lnTo>
                  <a:pt x="76" y="79"/>
                </a:lnTo>
                <a:lnTo>
                  <a:pt x="62" y="81"/>
                </a:lnTo>
                <a:lnTo>
                  <a:pt x="47" y="82"/>
                </a:lnTo>
                <a:lnTo>
                  <a:pt x="33" y="82"/>
                </a:lnTo>
                <a:lnTo>
                  <a:pt x="20" y="81"/>
                </a:lnTo>
                <a:lnTo>
                  <a:pt x="10" y="79"/>
                </a:lnTo>
                <a:lnTo>
                  <a:pt x="3" y="74"/>
                </a:lnTo>
                <a:lnTo>
                  <a:pt x="0" y="68"/>
                </a:lnTo>
                <a:lnTo>
                  <a:pt x="2" y="61"/>
                </a:lnTo>
                <a:lnTo>
                  <a:pt x="6" y="53"/>
                </a:lnTo>
                <a:lnTo>
                  <a:pt x="13" y="47"/>
                </a:lnTo>
                <a:lnTo>
                  <a:pt x="24" y="43"/>
                </a:lnTo>
                <a:lnTo>
                  <a:pt x="37" y="40"/>
                </a:lnTo>
                <a:lnTo>
                  <a:pt x="52" y="37"/>
                </a:lnTo>
                <a:lnTo>
                  <a:pt x="68" y="36"/>
                </a:lnTo>
                <a:lnTo>
                  <a:pt x="84" y="35"/>
                </a:lnTo>
                <a:lnTo>
                  <a:pt x="87" y="35"/>
                </a:lnTo>
                <a:lnTo>
                  <a:pt x="103" y="34"/>
                </a:lnTo>
                <a:lnTo>
                  <a:pt x="118" y="33"/>
                </a:lnTo>
                <a:lnTo>
                  <a:pt x="134" y="32"/>
                </a:lnTo>
                <a:lnTo>
                  <a:pt x="151" y="30"/>
                </a:lnTo>
                <a:lnTo>
                  <a:pt x="167" y="27"/>
                </a:lnTo>
                <a:lnTo>
                  <a:pt x="181" y="20"/>
                </a:lnTo>
                <a:lnTo>
                  <a:pt x="192" y="12"/>
                </a:lnTo>
                <a:lnTo>
                  <a:pt x="202" y="0"/>
                </a:lnTo>
                <a:close/>
              </a:path>
            </a:pathLst>
          </a:custGeom>
          <a:grpFill/>
          <a:ln w="0">
            <a:noFill/>
            <a:prstDash val="solid"/>
            <a:round/>
            <a:headEnd/>
            <a:tailEnd/>
          </a:ln>
        </xdr:spPr>
      </xdr:sp>
      <xdr:sp macro="" textlink="">
        <xdr:nvSpPr>
          <xdr:cNvPr id="34" name="Freeform 33">
            <a:extLst>
              <a:ext uri="{FF2B5EF4-FFF2-40B4-BE49-F238E27FC236}">
                <a16:creationId xmlns:a16="http://schemas.microsoft.com/office/drawing/2014/main" id="{00000000-0008-0000-0200-000022000000}"/>
              </a:ext>
            </a:extLst>
          </xdr:cNvPr>
          <xdr:cNvSpPr>
            <a:spLocks noEditPoints="1"/>
          </xdr:cNvSpPr>
        </xdr:nvSpPr>
        <xdr:spPr bwMode="auto">
          <a:xfrm>
            <a:off x="1297" y="40"/>
            <a:ext cx="17" cy="5"/>
          </a:xfrm>
          <a:custGeom>
            <a:avLst/>
            <a:gdLst>
              <a:gd name="T0" fmla="*/ 54 w 212"/>
              <a:gd name="T1" fmla="*/ 4 h 55"/>
              <a:gd name="T2" fmla="*/ 45 w 212"/>
              <a:gd name="T3" fmla="*/ 5 h 55"/>
              <a:gd name="T4" fmla="*/ 36 w 212"/>
              <a:gd name="T5" fmla="*/ 8 h 55"/>
              <a:gd name="T6" fmla="*/ 27 w 212"/>
              <a:gd name="T7" fmla="*/ 12 h 55"/>
              <a:gd name="T8" fmla="*/ 24 w 212"/>
              <a:gd name="T9" fmla="*/ 15 h 55"/>
              <a:gd name="T10" fmla="*/ 21 w 212"/>
              <a:gd name="T11" fmla="*/ 23 h 55"/>
              <a:gd name="T12" fmla="*/ 23 w 212"/>
              <a:gd name="T13" fmla="*/ 29 h 55"/>
              <a:gd name="T14" fmla="*/ 27 w 212"/>
              <a:gd name="T15" fmla="*/ 35 h 55"/>
              <a:gd name="T16" fmla="*/ 35 w 212"/>
              <a:gd name="T17" fmla="*/ 39 h 55"/>
              <a:gd name="T18" fmla="*/ 42 w 212"/>
              <a:gd name="T19" fmla="*/ 42 h 55"/>
              <a:gd name="T20" fmla="*/ 65 w 212"/>
              <a:gd name="T21" fmla="*/ 47 h 55"/>
              <a:gd name="T22" fmla="*/ 89 w 212"/>
              <a:gd name="T23" fmla="*/ 48 h 55"/>
              <a:gd name="T24" fmla="*/ 112 w 212"/>
              <a:gd name="T25" fmla="*/ 47 h 55"/>
              <a:gd name="T26" fmla="*/ 125 w 212"/>
              <a:gd name="T27" fmla="*/ 45 h 55"/>
              <a:gd name="T28" fmla="*/ 138 w 212"/>
              <a:gd name="T29" fmla="*/ 43 h 55"/>
              <a:gd name="T30" fmla="*/ 146 w 212"/>
              <a:gd name="T31" fmla="*/ 40 h 55"/>
              <a:gd name="T32" fmla="*/ 157 w 212"/>
              <a:gd name="T33" fmla="*/ 36 h 55"/>
              <a:gd name="T34" fmla="*/ 167 w 212"/>
              <a:gd name="T35" fmla="*/ 33 h 55"/>
              <a:gd name="T36" fmla="*/ 175 w 212"/>
              <a:gd name="T37" fmla="*/ 30 h 55"/>
              <a:gd name="T38" fmla="*/ 150 w 212"/>
              <a:gd name="T39" fmla="*/ 26 h 55"/>
              <a:gd name="T40" fmla="*/ 122 w 212"/>
              <a:gd name="T41" fmla="*/ 19 h 55"/>
              <a:gd name="T42" fmla="*/ 106 w 212"/>
              <a:gd name="T43" fmla="*/ 13 h 55"/>
              <a:gd name="T44" fmla="*/ 89 w 212"/>
              <a:gd name="T45" fmla="*/ 8 h 55"/>
              <a:gd name="T46" fmla="*/ 70 w 212"/>
              <a:gd name="T47" fmla="*/ 5 h 55"/>
              <a:gd name="T48" fmla="*/ 54 w 212"/>
              <a:gd name="T49" fmla="*/ 4 h 55"/>
              <a:gd name="T50" fmla="*/ 61 w 212"/>
              <a:gd name="T51" fmla="*/ 0 h 55"/>
              <a:gd name="T52" fmla="*/ 81 w 212"/>
              <a:gd name="T53" fmla="*/ 4 h 55"/>
              <a:gd name="T54" fmla="*/ 101 w 212"/>
              <a:gd name="T55" fmla="*/ 8 h 55"/>
              <a:gd name="T56" fmla="*/ 123 w 212"/>
              <a:gd name="T57" fmla="*/ 14 h 55"/>
              <a:gd name="T58" fmla="*/ 141 w 212"/>
              <a:gd name="T59" fmla="*/ 20 h 55"/>
              <a:gd name="T60" fmla="*/ 159 w 212"/>
              <a:gd name="T61" fmla="*/ 23 h 55"/>
              <a:gd name="T62" fmla="*/ 176 w 212"/>
              <a:gd name="T63" fmla="*/ 24 h 55"/>
              <a:gd name="T64" fmla="*/ 194 w 212"/>
              <a:gd name="T65" fmla="*/ 23 h 55"/>
              <a:gd name="T66" fmla="*/ 212 w 212"/>
              <a:gd name="T67" fmla="*/ 17 h 55"/>
              <a:gd name="T68" fmla="*/ 200 w 212"/>
              <a:gd name="T69" fmla="*/ 22 h 55"/>
              <a:gd name="T70" fmla="*/ 188 w 212"/>
              <a:gd name="T71" fmla="*/ 29 h 55"/>
              <a:gd name="T72" fmla="*/ 182 w 212"/>
              <a:gd name="T73" fmla="*/ 33 h 55"/>
              <a:gd name="T74" fmla="*/ 174 w 212"/>
              <a:gd name="T75" fmla="*/ 36 h 55"/>
              <a:gd name="T76" fmla="*/ 153 w 212"/>
              <a:gd name="T77" fmla="*/ 43 h 55"/>
              <a:gd name="T78" fmla="*/ 130 w 212"/>
              <a:gd name="T79" fmla="*/ 48 h 55"/>
              <a:gd name="T80" fmla="*/ 108 w 212"/>
              <a:gd name="T81" fmla="*/ 52 h 55"/>
              <a:gd name="T82" fmla="*/ 85 w 212"/>
              <a:gd name="T83" fmla="*/ 55 h 55"/>
              <a:gd name="T84" fmla="*/ 62 w 212"/>
              <a:gd name="T85" fmla="*/ 55 h 55"/>
              <a:gd name="T86" fmla="*/ 38 w 212"/>
              <a:gd name="T87" fmla="*/ 52 h 55"/>
              <a:gd name="T88" fmla="*/ 30 w 212"/>
              <a:gd name="T89" fmla="*/ 50 h 55"/>
              <a:gd name="T90" fmla="*/ 19 w 212"/>
              <a:gd name="T91" fmla="*/ 47 h 55"/>
              <a:gd name="T92" fmla="*/ 10 w 212"/>
              <a:gd name="T93" fmla="*/ 42 h 55"/>
              <a:gd name="T94" fmla="*/ 3 w 212"/>
              <a:gd name="T95" fmla="*/ 36 h 55"/>
              <a:gd name="T96" fmla="*/ 0 w 212"/>
              <a:gd name="T97" fmla="*/ 29 h 55"/>
              <a:gd name="T98" fmla="*/ 2 w 212"/>
              <a:gd name="T99" fmla="*/ 21 h 55"/>
              <a:gd name="T100" fmla="*/ 9 w 212"/>
              <a:gd name="T101" fmla="*/ 13 h 55"/>
              <a:gd name="T102" fmla="*/ 23 w 212"/>
              <a:gd name="T103" fmla="*/ 6 h 55"/>
              <a:gd name="T104" fmla="*/ 41 w 212"/>
              <a:gd name="T105" fmla="*/ 0 h 55"/>
              <a:gd name="T106" fmla="*/ 61 w 212"/>
              <a:gd name="T10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12" h="55">
                <a:moveTo>
                  <a:pt x="54" y="4"/>
                </a:moveTo>
                <a:lnTo>
                  <a:pt x="45" y="5"/>
                </a:lnTo>
                <a:lnTo>
                  <a:pt x="36" y="8"/>
                </a:lnTo>
                <a:lnTo>
                  <a:pt x="27" y="12"/>
                </a:lnTo>
                <a:lnTo>
                  <a:pt x="24" y="15"/>
                </a:lnTo>
                <a:lnTo>
                  <a:pt x="21" y="23"/>
                </a:lnTo>
                <a:lnTo>
                  <a:pt x="23" y="29"/>
                </a:lnTo>
                <a:lnTo>
                  <a:pt x="27" y="35"/>
                </a:lnTo>
                <a:lnTo>
                  <a:pt x="35" y="39"/>
                </a:lnTo>
                <a:lnTo>
                  <a:pt x="42" y="42"/>
                </a:lnTo>
                <a:lnTo>
                  <a:pt x="65" y="47"/>
                </a:lnTo>
                <a:lnTo>
                  <a:pt x="89" y="48"/>
                </a:lnTo>
                <a:lnTo>
                  <a:pt x="112" y="47"/>
                </a:lnTo>
                <a:lnTo>
                  <a:pt x="125" y="45"/>
                </a:lnTo>
                <a:lnTo>
                  <a:pt x="138" y="43"/>
                </a:lnTo>
                <a:lnTo>
                  <a:pt x="146" y="40"/>
                </a:lnTo>
                <a:lnTo>
                  <a:pt x="157" y="36"/>
                </a:lnTo>
                <a:lnTo>
                  <a:pt x="167" y="33"/>
                </a:lnTo>
                <a:lnTo>
                  <a:pt x="175" y="30"/>
                </a:lnTo>
                <a:lnTo>
                  <a:pt x="150" y="26"/>
                </a:lnTo>
                <a:lnTo>
                  <a:pt x="122" y="19"/>
                </a:lnTo>
                <a:lnTo>
                  <a:pt x="106" y="13"/>
                </a:lnTo>
                <a:lnTo>
                  <a:pt x="89" y="8"/>
                </a:lnTo>
                <a:lnTo>
                  <a:pt x="70" y="5"/>
                </a:lnTo>
                <a:lnTo>
                  <a:pt x="54" y="4"/>
                </a:lnTo>
                <a:close/>
                <a:moveTo>
                  <a:pt x="61" y="0"/>
                </a:moveTo>
                <a:lnTo>
                  <a:pt x="81" y="4"/>
                </a:lnTo>
                <a:lnTo>
                  <a:pt x="101" y="8"/>
                </a:lnTo>
                <a:lnTo>
                  <a:pt x="123" y="14"/>
                </a:lnTo>
                <a:lnTo>
                  <a:pt x="141" y="20"/>
                </a:lnTo>
                <a:lnTo>
                  <a:pt x="159" y="23"/>
                </a:lnTo>
                <a:lnTo>
                  <a:pt x="176" y="24"/>
                </a:lnTo>
                <a:lnTo>
                  <a:pt x="194" y="23"/>
                </a:lnTo>
                <a:lnTo>
                  <a:pt x="212" y="17"/>
                </a:lnTo>
                <a:lnTo>
                  <a:pt x="200" y="22"/>
                </a:lnTo>
                <a:lnTo>
                  <a:pt x="188" y="29"/>
                </a:lnTo>
                <a:lnTo>
                  <a:pt x="182" y="33"/>
                </a:lnTo>
                <a:lnTo>
                  <a:pt x="174" y="36"/>
                </a:lnTo>
                <a:lnTo>
                  <a:pt x="153" y="43"/>
                </a:lnTo>
                <a:lnTo>
                  <a:pt x="130" y="48"/>
                </a:lnTo>
                <a:lnTo>
                  <a:pt x="108" y="52"/>
                </a:lnTo>
                <a:lnTo>
                  <a:pt x="85" y="55"/>
                </a:lnTo>
                <a:lnTo>
                  <a:pt x="62" y="55"/>
                </a:lnTo>
                <a:lnTo>
                  <a:pt x="38" y="52"/>
                </a:lnTo>
                <a:lnTo>
                  <a:pt x="30" y="50"/>
                </a:lnTo>
                <a:lnTo>
                  <a:pt x="19" y="47"/>
                </a:lnTo>
                <a:lnTo>
                  <a:pt x="10" y="42"/>
                </a:lnTo>
                <a:lnTo>
                  <a:pt x="3" y="36"/>
                </a:lnTo>
                <a:lnTo>
                  <a:pt x="0" y="29"/>
                </a:lnTo>
                <a:lnTo>
                  <a:pt x="2" y="21"/>
                </a:lnTo>
                <a:lnTo>
                  <a:pt x="9" y="13"/>
                </a:lnTo>
                <a:lnTo>
                  <a:pt x="23" y="6"/>
                </a:lnTo>
                <a:lnTo>
                  <a:pt x="41" y="0"/>
                </a:lnTo>
                <a:lnTo>
                  <a:pt x="61" y="0"/>
                </a:lnTo>
                <a:close/>
              </a:path>
            </a:pathLst>
          </a:custGeom>
          <a:grpFill/>
          <a:ln w="0">
            <a:noFill/>
            <a:prstDash val="solid"/>
            <a:round/>
            <a:headEnd/>
            <a:tailEnd/>
          </a:ln>
        </xdr:spPr>
      </xdr:sp>
      <xdr:sp macro="" textlink="">
        <xdr:nvSpPr>
          <xdr:cNvPr id="35" name="Freeform 34">
            <a:extLst>
              <a:ext uri="{FF2B5EF4-FFF2-40B4-BE49-F238E27FC236}">
                <a16:creationId xmlns:a16="http://schemas.microsoft.com/office/drawing/2014/main" id="{00000000-0008-0000-0200-000023000000}"/>
              </a:ext>
            </a:extLst>
          </xdr:cNvPr>
          <xdr:cNvSpPr>
            <a:spLocks noEditPoints="1"/>
          </xdr:cNvSpPr>
        </xdr:nvSpPr>
        <xdr:spPr bwMode="auto">
          <a:xfrm>
            <a:off x="1246" y="44"/>
            <a:ext cx="14" cy="12"/>
          </a:xfrm>
          <a:custGeom>
            <a:avLst/>
            <a:gdLst>
              <a:gd name="T0" fmla="*/ 26 w 180"/>
              <a:gd name="T1" fmla="*/ 7 h 150"/>
              <a:gd name="T2" fmla="*/ 20 w 180"/>
              <a:gd name="T3" fmla="*/ 9 h 150"/>
              <a:gd name="T4" fmla="*/ 15 w 180"/>
              <a:gd name="T5" fmla="*/ 15 h 150"/>
              <a:gd name="T6" fmla="*/ 14 w 180"/>
              <a:gd name="T7" fmla="*/ 24 h 150"/>
              <a:gd name="T8" fmla="*/ 16 w 180"/>
              <a:gd name="T9" fmla="*/ 38 h 150"/>
              <a:gd name="T10" fmla="*/ 22 w 180"/>
              <a:gd name="T11" fmla="*/ 51 h 150"/>
              <a:gd name="T12" fmla="*/ 30 w 180"/>
              <a:gd name="T13" fmla="*/ 63 h 150"/>
              <a:gd name="T14" fmla="*/ 39 w 180"/>
              <a:gd name="T15" fmla="*/ 74 h 150"/>
              <a:gd name="T16" fmla="*/ 51 w 180"/>
              <a:gd name="T17" fmla="*/ 86 h 150"/>
              <a:gd name="T18" fmla="*/ 66 w 180"/>
              <a:gd name="T19" fmla="*/ 98 h 150"/>
              <a:gd name="T20" fmla="*/ 83 w 180"/>
              <a:gd name="T21" fmla="*/ 110 h 150"/>
              <a:gd name="T22" fmla="*/ 102 w 180"/>
              <a:gd name="T23" fmla="*/ 120 h 150"/>
              <a:gd name="T24" fmla="*/ 122 w 180"/>
              <a:gd name="T25" fmla="*/ 128 h 150"/>
              <a:gd name="T26" fmla="*/ 141 w 180"/>
              <a:gd name="T27" fmla="*/ 133 h 150"/>
              <a:gd name="T28" fmla="*/ 158 w 180"/>
              <a:gd name="T29" fmla="*/ 134 h 150"/>
              <a:gd name="T30" fmla="*/ 159 w 180"/>
              <a:gd name="T31" fmla="*/ 134 h 150"/>
              <a:gd name="T32" fmla="*/ 160 w 180"/>
              <a:gd name="T33" fmla="*/ 134 h 150"/>
              <a:gd name="T34" fmla="*/ 160 w 180"/>
              <a:gd name="T35" fmla="*/ 134 h 150"/>
              <a:gd name="T36" fmla="*/ 150 w 180"/>
              <a:gd name="T37" fmla="*/ 112 h 150"/>
              <a:gd name="T38" fmla="*/ 137 w 180"/>
              <a:gd name="T39" fmla="*/ 93 h 150"/>
              <a:gd name="T40" fmla="*/ 121 w 180"/>
              <a:gd name="T41" fmla="*/ 74 h 150"/>
              <a:gd name="T42" fmla="*/ 104 w 180"/>
              <a:gd name="T43" fmla="*/ 58 h 150"/>
              <a:gd name="T44" fmla="*/ 87 w 180"/>
              <a:gd name="T45" fmla="*/ 41 h 150"/>
              <a:gd name="T46" fmla="*/ 71 w 180"/>
              <a:gd name="T47" fmla="*/ 30 h 150"/>
              <a:gd name="T48" fmla="*/ 54 w 180"/>
              <a:gd name="T49" fmla="*/ 18 h 150"/>
              <a:gd name="T50" fmla="*/ 36 w 180"/>
              <a:gd name="T51" fmla="*/ 9 h 150"/>
              <a:gd name="T52" fmla="*/ 26 w 180"/>
              <a:gd name="T53" fmla="*/ 7 h 150"/>
              <a:gd name="T54" fmla="*/ 17 w 180"/>
              <a:gd name="T55" fmla="*/ 0 h 150"/>
              <a:gd name="T56" fmla="*/ 33 w 180"/>
              <a:gd name="T57" fmla="*/ 3 h 150"/>
              <a:gd name="T58" fmla="*/ 50 w 180"/>
              <a:gd name="T59" fmla="*/ 9 h 150"/>
              <a:gd name="T60" fmla="*/ 65 w 180"/>
              <a:gd name="T61" fmla="*/ 18 h 150"/>
              <a:gd name="T62" fmla="*/ 80 w 180"/>
              <a:gd name="T63" fmla="*/ 29 h 150"/>
              <a:gd name="T64" fmla="*/ 92 w 180"/>
              <a:gd name="T65" fmla="*/ 40 h 150"/>
              <a:gd name="T66" fmla="*/ 103 w 180"/>
              <a:gd name="T67" fmla="*/ 50 h 150"/>
              <a:gd name="T68" fmla="*/ 126 w 180"/>
              <a:gd name="T69" fmla="*/ 74 h 150"/>
              <a:gd name="T70" fmla="*/ 146 w 180"/>
              <a:gd name="T71" fmla="*/ 99 h 150"/>
              <a:gd name="T72" fmla="*/ 156 w 180"/>
              <a:gd name="T73" fmla="*/ 115 h 150"/>
              <a:gd name="T74" fmla="*/ 165 w 180"/>
              <a:gd name="T75" fmla="*/ 131 h 150"/>
              <a:gd name="T76" fmla="*/ 172 w 180"/>
              <a:gd name="T77" fmla="*/ 141 h 150"/>
              <a:gd name="T78" fmla="*/ 180 w 180"/>
              <a:gd name="T79" fmla="*/ 150 h 150"/>
              <a:gd name="T80" fmla="*/ 163 w 180"/>
              <a:gd name="T81" fmla="*/ 141 h 150"/>
              <a:gd name="T82" fmla="*/ 144 w 180"/>
              <a:gd name="T83" fmla="*/ 136 h 150"/>
              <a:gd name="T84" fmla="*/ 123 w 180"/>
              <a:gd name="T85" fmla="*/ 130 h 150"/>
              <a:gd name="T86" fmla="*/ 104 w 180"/>
              <a:gd name="T87" fmla="*/ 125 h 150"/>
              <a:gd name="T88" fmla="*/ 83 w 180"/>
              <a:gd name="T89" fmla="*/ 115 h 150"/>
              <a:gd name="T90" fmla="*/ 61 w 180"/>
              <a:gd name="T91" fmla="*/ 103 h 150"/>
              <a:gd name="T92" fmla="*/ 43 w 180"/>
              <a:gd name="T93" fmla="*/ 88 h 150"/>
              <a:gd name="T94" fmla="*/ 27 w 180"/>
              <a:gd name="T95" fmla="*/ 70 h 150"/>
              <a:gd name="T96" fmla="*/ 14 w 180"/>
              <a:gd name="T97" fmla="*/ 50 h 150"/>
              <a:gd name="T98" fmla="*/ 5 w 180"/>
              <a:gd name="T99" fmla="*/ 27 h 150"/>
              <a:gd name="T100" fmla="*/ 0 w 180"/>
              <a:gd name="T101" fmla="*/ 4 h 150"/>
              <a:gd name="T102" fmla="*/ 0 w 180"/>
              <a:gd name="T103" fmla="*/ 2 h 150"/>
              <a:gd name="T104" fmla="*/ 1 w 180"/>
              <a:gd name="T105" fmla="*/ 2 h 150"/>
              <a:gd name="T106" fmla="*/ 17 w 180"/>
              <a:gd name="T107" fmla="*/ 0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80" h="150">
                <a:moveTo>
                  <a:pt x="26" y="7"/>
                </a:moveTo>
                <a:lnTo>
                  <a:pt x="20" y="9"/>
                </a:lnTo>
                <a:lnTo>
                  <a:pt x="15" y="15"/>
                </a:lnTo>
                <a:lnTo>
                  <a:pt x="14" y="24"/>
                </a:lnTo>
                <a:lnTo>
                  <a:pt x="16" y="38"/>
                </a:lnTo>
                <a:lnTo>
                  <a:pt x="22" y="51"/>
                </a:lnTo>
                <a:lnTo>
                  <a:pt x="30" y="63"/>
                </a:lnTo>
                <a:lnTo>
                  <a:pt x="39" y="74"/>
                </a:lnTo>
                <a:lnTo>
                  <a:pt x="51" y="86"/>
                </a:lnTo>
                <a:lnTo>
                  <a:pt x="66" y="98"/>
                </a:lnTo>
                <a:lnTo>
                  <a:pt x="83" y="110"/>
                </a:lnTo>
                <a:lnTo>
                  <a:pt x="102" y="120"/>
                </a:lnTo>
                <a:lnTo>
                  <a:pt x="122" y="128"/>
                </a:lnTo>
                <a:lnTo>
                  <a:pt x="141" y="133"/>
                </a:lnTo>
                <a:lnTo>
                  <a:pt x="158" y="134"/>
                </a:lnTo>
                <a:lnTo>
                  <a:pt x="159" y="134"/>
                </a:lnTo>
                <a:lnTo>
                  <a:pt x="160" y="134"/>
                </a:lnTo>
                <a:lnTo>
                  <a:pt x="160" y="134"/>
                </a:lnTo>
                <a:lnTo>
                  <a:pt x="150" y="112"/>
                </a:lnTo>
                <a:lnTo>
                  <a:pt x="137" y="93"/>
                </a:lnTo>
                <a:lnTo>
                  <a:pt x="121" y="74"/>
                </a:lnTo>
                <a:lnTo>
                  <a:pt x="104" y="58"/>
                </a:lnTo>
                <a:lnTo>
                  <a:pt x="87" y="41"/>
                </a:lnTo>
                <a:lnTo>
                  <a:pt x="71" y="30"/>
                </a:lnTo>
                <a:lnTo>
                  <a:pt x="54" y="18"/>
                </a:lnTo>
                <a:lnTo>
                  <a:pt x="36" y="9"/>
                </a:lnTo>
                <a:lnTo>
                  <a:pt x="26" y="7"/>
                </a:lnTo>
                <a:close/>
                <a:moveTo>
                  <a:pt x="17" y="0"/>
                </a:moveTo>
                <a:lnTo>
                  <a:pt x="33" y="3"/>
                </a:lnTo>
                <a:lnTo>
                  <a:pt x="50" y="9"/>
                </a:lnTo>
                <a:lnTo>
                  <a:pt x="65" y="18"/>
                </a:lnTo>
                <a:lnTo>
                  <a:pt x="80" y="29"/>
                </a:lnTo>
                <a:lnTo>
                  <a:pt x="92" y="40"/>
                </a:lnTo>
                <a:lnTo>
                  <a:pt x="103" y="50"/>
                </a:lnTo>
                <a:lnTo>
                  <a:pt x="126" y="74"/>
                </a:lnTo>
                <a:lnTo>
                  <a:pt x="146" y="99"/>
                </a:lnTo>
                <a:lnTo>
                  <a:pt x="156" y="115"/>
                </a:lnTo>
                <a:lnTo>
                  <a:pt x="165" y="131"/>
                </a:lnTo>
                <a:lnTo>
                  <a:pt x="172" y="141"/>
                </a:lnTo>
                <a:lnTo>
                  <a:pt x="180" y="150"/>
                </a:lnTo>
                <a:lnTo>
                  <a:pt x="163" y="141"/>
                </a:lnTo>
                <a:lnTo>
                  <a:pt x="144" y="136"/>
                </a:lnTo>
                <a:lnTo>
                  <a:pt x="123" y="130"/>
                </a:lnTo>
                <a:lnTo>
                  <a:pt x="104" y="125"/>
                </a:lnTo>
                <a:lnTo>
                  <a:pt x="83" y="115"/>
                </a:lnTo>
                <a:lnTo>
                  <a:pt x="61" y="103"/>
                </a:lnTo>
                <a:lnTo>
                  <a:pt x="43" y="88"/>
                </a:lnTo>
                <a:lnTo>
                  <a:pt x="27" y="70"/>
                </a:lnTo>
                <a:lnTo>
                  <a:pt x="14" y="50"/>
                </a:lnTo>
                <a:lnTo>
                  <a:pt x="5" y="27"/>
                </a:lnTo>
                <a:lnTo>
                  <a:pt x="0" y="4"/>
                </a:lnTo>
                <a:lnTo>
                  <a:pt x="0" y="2"/>
                </a:lnTo>
                <a:lnTo>
                  <a:pt x="1" y="2"/>
                </a:lnTo>
                <a:lnTo>
                  <a:pt x="17" y="0"/>
                </a:lnTo>
                <a:close/>
              </a:path>
            </a:pathLst>
          </a:custGeom>
          <a:grpFill/>
          <a:ln w="0">
            <a:noFill/>
            <a:prstDash val="solid"/>
            <a:round/>
            <a:headEnd/>
            <a:tailEnd/>
          </a:ln>
        </xdr:spPr>
      </xdr:sp>
      <xdr:sp macro="" textlink="">
        <xdr:nvSpPr>
          <xdr:cNvPr id="36" name="Freeform 35">
            <a:extLst>
              <a:ext uri="{FF2B5EF4-FFF2-40B4-BE49-F238E27FC236}">
                <a16:creationId xmlns:a16="http://schemas.microsoft.com/office/drawing/2014/main" id="{00000000-0008-0000-0200-000024000000}"/>
              </a:ext>
            </a:extLst>
          </xdr:cNvPr>
          <xdr:cNvSpPr>
            <a:spLocks/>
          </xdr:cNvSpPr>
        </xdr:nvSpPr>
        <xdr:spPr bwMode="auto">
          <a:xfrm>
            <a:off x="1223" y="39"/>
            <a:ext cx="25" cy="6"/>
          </a:xfrm>
          <a:custGeom>
            <a:avLst/>
            <a:gdLst>
              <a:gd name="T0" fmla="*/ 113 w 314"/>
              <a:gd name="T1" fmla="*/ 0 h 78"/>
              <a:gd name="T2" fmla="*/ 139 w 314"/>
              <a:gd name="T3" fmla="*/ 0 h 78"/>
              <a:gd name="T4" fmla="*/ 164 w 314"/>
              <a:gd name="T5" fmla="*/ 4 h 78"/>
              <a:gd name="T6" fmla="*/ 199 w 314"/>
              <a:gd name="T7" fmla="*/ 15 h 78"/>
              <a:gd name="T8" fmla="*/ 229 w 314"/>
              <a:gd name="T9" fmla="*/ 27 h 78"/>
              <a:gd name="T10" fmla="*/ 255 w 314"/>
              <a:gd name="T11" fmla="*/ 39 h 78"/>
              <a:gd name="T12" fmla="*/ 278 w 314"/>
              <a:gd name="T13" fmla="*/ 51 h 78"/>
              <a:gd name="T14" fmla="*/ 290 w 314"/>
              <a:gd name="T15" fmla="*/ 57 h 78"/>
              <a:gd name="T16" fmla="*/ 303 w 314"/>
              <a:gd name="T17" fmla="*/ 63 h 78"/>
              <a:gd name="T18" fmla="*/ 314 w 314"/>
              <a:gd name="T19" fmla="*/ 68 h 78"/>
              <a:gd name="T20" fmla="*/ 312 w 314"/>
              <a:gd name="T21" fmla="*/ 69 h 78"/>
              <a:gd name="T22" fmla="*/ 310 w 314"/>
              <a:gd name="T23" fmla="*/ 71 h 78"/>
              <a:gd name="T24" fmla="*/ 308 w 314"/>
              <a:gd name="T25" fmla="*/ 72 h 78"/>
              <a:gd name="T26" fmla="*/ 306 w 314"/>
              <a:gd name="T27" fmla="*/ 73 h 78"/>
              <a:gd name="T28" fmla="*/ 304 w 314"/>
              <a:gd name="T29" fmla="*/ 75 h 78"/>
              <a:gd name="T30" fmla="*/ 303 w 314"/>
              <a:gd name="T31" fmla="*/ 78 h 78"/>
              <a:gd name="T32" fmla="*/ 295 w 314"/>
              <a:gd name="T33" fmla="*/ 70 h 78"/>
              <a:gd name="T34" fmla="*/ 286 w 314"/>
              <a:gd name="T35" fmla="*/ 61 h 78"/>
              <a:gd name="T36" fmla="*/ 277 w 314"/>
              <a:gd name="T37" fmla="*/ 55 h 78"/>
              <a:gd name="T38" fmla="*/ 253 w 314"/>
              <a:gd name="T39" fmla="*/ 43 h 78"/>
              <a:gd name="T40" fmla="*/ 226 w 314"/>
              <a:gd name="T41" fmla="*/ 31 h 78"/>
              <a:gd name="T42" fmla="*/ 197 w 314"/>
              <a:gd name="T43" fmla="*/ 20 h 78"/>
              <a:gd name="T44" fmla="*/ 163 w 314"/>
              <a:gd name="T45" fmla="*/ 9 h 78"/>
              <a:gd name="T46" fmla="*/ 137 w 314"/>
              <a:gd name="T47" fmla="*/ 4 h 78"/>
              <a:gd name="T48" fmla="*/ 113 w 314"/>
              <a:gd name="T49" fmla="*/ 4 h 78"/>
              <a:gd name="T50" fmla="*/ 89 w 314"/>
              <a:gd name="T51" fmla="*/ 7 h 78"/>
              <a:gd name="T52" fmla="*/ 65 w 314"/>
              <a:gd name="T53" fmla="*/ 10 h 78"/>
              <a:gd name="T54" fmla="*/ 30 w 314"/>
              <a:gd name="T55" fmla="*/ 14 h 78"/>
              <a:gd name="T56" fmla="*/ 21 w 314"/>
              <a:gd name="T57" fmla="*/ 15 h 78"/>
              <a:gd name="T58" fmla="*/ 11 w 314"/>
              <a:gd name="T59" fmla="*/ 15 h 78"/>
              <a:gd name="T60" fmla="*/ 10 w 314"/>
              <a:gd name="T61" fmla="*/ 15 h 78"/>
              <a:gd name="T62" fmla="*/ 7 w 314"/>
              <a:gd name="T63" fmla="*/ 15 h 78"/>
              <a:gd name="T64" fmla="*/ 5 w 314"/>
              <a:gd name="T65" fmla="*/ 15 h 78"/>
              <a:gd name="T66" fmla="*/ 2 w 314"/>
              <a:gd name="T67" fmla="*/ 14 h 78"/>
              <a:gd name="T68" fmla="*/ 0 w 314"/>
              <a:gd name="T69" fmla="*/ 13 h 78"/>
              <a:gd name="T70" fmla="*/ 3 w 314"/>
              <a:gd name="T71" fmla="*/ 12 h 78"/>
              <a:gd name="T72" fmla="*/ 6 w 314"/>
              <a:gd name="T73" fmla="*/ 11 h 78"/>
              <a:gd name="T74" fmla="*/ 8 w 314"/>
              <a:gd name="T75" fmla="*/ 11 h 78"/>
              <a:gd name="T76" fmla="*/ 11 w 314"/>
              <a:gd name="T77" fmla="*/ 11 h 78"/>
              <a:gd name="T78" fmla="*/ 14 w 314"/>
              <a:gd name="T79" fmla="*/ 11 h 78"/>
              <a:gd name="T80" fmla="*/ 31 w 314"/>
              <a:gd name="T81" fmla="*/ 10 h 78"/>
              <a:gd name="T82" fmla="*/ 63 w 314"/>
              <a:gd name="T83" fmla="*/ 6 h 78"/>
              <a:gd name="T84" fmla="*/ 88 w 314"/>
              <a:gd name="T85" fmla="*/ 2 h 78"/>
              <a:gd name="T86" fmla="*/ 113 w 314"/>
              <a:gd name="T8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4" h="78">
                <a:moveTo>
                  <a:pt x="113" y="0"/>
                </a:moveTo>
                <a:lnTo>
                  <a:pt x="139" y="0"/>
                </a:lnTo>
                <a:lnTo>
                  <a:pt x="164" y="4"/>
                </a:lnTo>
                <a:lnTo>
                  <a:pt x="199" y="15"/>
                </a:lnTo>
                <a:lnTo>
                  <a:pt x="229" y="27"/>
                </a:lnTo>
                <a:lnTo>
                  <a:pt x="255" y="39"/>
                </a:lnTo>
                <a:lnTo>
                  <a:pt x="278" y="51"/>
                </a:lnTo>
                <a:lnTo>
                  <a:pt x="290" y="57"/>
                </a:lnTo>
                <a:lnTo>
                  <a:pt x="303" y="63"/>
                </a:lnTo>
                <a:lnTo>
                  <a:pt x="314" y="68"/>
                </a:lnTo>
                <a:lnTo>
                  <a:pt x="312" y="69"/>
                </a:lnTo>
                <a:lnTo>
                  <a:pt x="310" y="71"/>
                </a:lnTo>
                <a:lnTo>
                  <a:pt x="308" y="72"/>
                </a:lnTo>
                <a:lnTo>
                  <a:pt x="306" y="73"/>
                </a:lnTo>
                <a:lnTo>
                  <a:pt x="304" y="75"/>
                </a:lnTo>
                <a:lnTo>
                  <a:pt x="303" y="78"/>
                </a:lnTo>
                <a:lnTo>
                  <a:pt x="295" y="70"/>
                </a:lnTo>
                <a:lnTo>
                  <a:pt x="286" y="61"/>
                </a:lnTo>
                <a:lnTo>
                  <a:pt x="277" y="55"/>
                </a:lnTo>
                <a:lnTo>
                  <a:pt x="253" y="43"/>
                </a:lnTo>
                <a:lnTo>
                  <a:pt x="226" y="31"/>
                </a:lnTo>
                <a:lnTo>
                  <a:pt x="197" y="20"/>
                </a:lnTo>
                <a:lnTo>
                  <a:pt x="163" y="9"/>
                </a:lnTo>
                <a:lnTo>
                  <a:pt x="137" y="4"/>
                </a:lnTo>
                <a:lnTo>
                  <a:pt x="113" y="4"/>
                </a:lnTo>
                <a:lnTo>
                  <a:pt x="89" y="7"/>
                </a:lnTo>
                <a:lnTo>
                  <a:pt x="65" y="10"/>
                </a:lnTo>
                <a:lnTo>
                  <a:pt x="30" y="14"/>
                </a:lnTo>
                <a:lnTo>
                  <a:pt x="21" y="15"/>
                </a:lnTo>
                <a:lnTo>
                  <a:pt x="11" y="15"/>
                </a:lnTo>
                <a:lnTo>
                  <a:pt x="10" y="15"/>
                </a:lnTo>
                <a:lnTo>
                  <a:pt x="7" y="15"/>
                </a:lnTo>
                <a:lnTo>
                  <a:pt x="5" y="15"/>
                </a:lnTo>
                <a:lnTo>
                  <a:pt x="2" y="14"/>
                </a:lnTo>
                <a:lnTo>
                  <a:pt x="0" y="13"/>
                </a:lnTo>
                <a:lnTo>
                  <a:pt x="3" y="12"/>
                </a:lnTo>
                <a:lnTo>
                  <a:pt x="6" y="11"/>
                </a:lnTo>
                <a:lnTo>
                  <a:pt x="8" y="11"/>
                </a:lnTo>
                <a:lnTo>
                  <a:pt x="11" y="11"/>
                </a:lnTo>
                <a:lnTo>
                  <a:pt x="14" y="11"/>
                </a:lnTo>
                <a:lnTo>
                  <a:pt x="31" y="10"/>
                </a:lnTo>
                <a:lnTo>
                  <a:pt x="63" y="6"/>
                </a:lnTo>
                <a:lnTo>
                  <a:pt x="88" y="2"/>
                </a:lnTo>
                <a:lnTo>
                  <a:pt x="113" y="0"/>
                </a:lnTo>
                <a:close/>
              </a:path>
            </a:pathLst>
          </a:custGeom>
          <a:grpFill/>
          <a:ln w="0">
            <a:noFill/>
            <a:prstDash val="solid"/>
            <a:round/>
            <a:headEnd/>
            <a:tailEnd/>
          </a:ln>
        </xdr:spPr>
      </xdr:sp>
      <xdr:sp macro="" textlink="">
        <xdr:nvSpPr>
          <xdr:cNvPr id="37" name="Freeform 36">
            <a:extLst>
              <a:ext uri="{FF2B5EF4-FFF2-40B4-BE49-F238E27FC236}">
                <a16:creationId xmlns:a16="http://schemas.microsoft.com/office/drawing/2014/main" id="{00000000-0008-0000-0200-000025000000}"/>
              </a:ext>
            </a:extLst>
          </xdr:cNvPr>
          <xdr:cNvSpPr>
            <a:spLocks/>
          </xdr:cNvSpPr>
        </xdr:nvSpPr>
        <xdr:spPr bwMode="auto">
          <a:xfrm>
            <a:off x="1249" y="41"/>
            <a:ext cx="8" cy="3"/>
          </a:xfrm>
          <a:custGeom>
            <a:avLst/>
            <a:gdLst>
              <a:gd name="T0" fmla="*/ 99 w 103"/>
              <a:gd name="T1" fmla="*/ 0 h 44"/>
              <a:gd name="T2" fmla="*/ 98 w 103"/>
              <a:gd name="T3" fmla="*/ 3 h 44"/>
              <a:gd name="T4" fmla="*/ 98 w 103"/>
              <a:gd name="T5" fmla="*/ 5 h 44"/>
              <a:gd name="T6" fmla="*/ 98 w 103"/>
              <a:gd name="T7" fmla="*/ 6 h 44"/>
              <a:gd name="T8" fmla="*/ 99 w 103"/>
              <a:gd name="T9" fmla="*/ 7 h 44"/>
              <a:gd name="T10" fmla="*/ 101 w 103"/>
              <a:gd name="T11" fmla="*/ 10 h 44"/>
              <a:gd name="T12" fmla="*/ 103 w 103"/>
              <a:gd name="T13" fmla="*/ 11 h 44"/>
              <a:gd name="T14" fmla="*/ 100 w 103"/>
              <a:gd name="T15" fmla="*/ 11 h 44"/>
              <a:gd name="T16" fmla="*/ 92 w 103"/>
              <a:gd name="T17" fmla="*/ 13 h 44"/>
              <a:gd name="T18" fmla="*/ 84 w 103"/>
              <a:gd name="T19" fmla="*/ 16 h 44"/>
              <a:gd name="T20" fmla="*/ 76 w 103"/>
              <a:gd name="T21" fmla="*/ 18 h 44"/>
              <a:gd name="T22" fmla="*/ 72 w 103"/>
              <a:gd name="T23" fmla="*/ 19 h 44"/>
              <a:gd name="T24" fmla="*/ 57 w 103"/>
              <a:gd name="T25" fmla="*/ 18 h 44"/>
              <a:gd name="T26" fmla="*/ 41 w 103"/>
              <a:gd name="T27" fmla="*/ 17 h 44"/>
              <a:gd name="T28" fmla="*/ 28 w 103"/>
              <a:gd name="T29" fmla="*/ 15 h 44"/>
              <a:gd name="T30" fmla="*/ 15 w 103"/>
              <a:gd name="T31" fmla="*/ 15 h 44"/>
              <a:gd name="T32" fmla="*/ 18 w 103"/>
              <a:gd name="T33" fmla="*/ 16 h 44"/>
              <a:gd name="T34" fmla="*/ 25 w 103"/>
              <a:gd name="T35" fmla="*/ 21 h 44"/>
              <a:gd name="T36" fmla="*/ 30 w 103"/>
              <a:gd name="T37" fmla="*/ 26 h 44"/>
              <a:gd name="T38" fmla="*/ 35 w 103"/>
              <a:gd name="T39" fmla="*/ 29 h 44"/>
              <a:gd name="T40" fmla="*/ 39 w 103"/>
              <a:gd name="T41" fmla="*/ 30 h 44"/>
              <a:gd name="T42" fmla="*/ 45 w 103"/>
              <a:gd name="T43" fmla="*/ 32 h 44"/>
              <a:gd name="T44" fmla="*/ 53 w 103"/>
              <a:gd name="T45" fmla="*/ 33 h 44"/>
              <a:gd name="T46" fmla="*/ 59 w 103"/>
              <a:gd name="T47" fmla="*/ 34 h 44"/>
              <a:gd name="T48" fmla="*/ 61 w 103"/>
              <a:gd name="T49" fmla="*/ 34 h 44"/>
              <a:gd name="T50" fmla="*/ 61 w 103"/>
              <a:gd name="T51" fmla="*/ 37 h 44"/>
              <a:gd name="T52" fmla="*/ 61 w 103"/>
              <a:gd name="T53" fmla="*/ 41 h 44"/>
              <a:gd name="T54" fmla="*/ 59 w 103"/>
              <a:gd name="T55" fmla="*/ 44 h 44"/>
              <a:gd name="T56" fmla="*/ 45 w 103"/>
              <a:gd name="T57" fmla="*/ 38 h 44"/>
              <a:gd name="T58" fmla="*/ 30 w 103"/>
              <a:gd name="T59" fmla="*/ 32 h 44"/>
              <a:gd name="T60" fmla="*/ 26 w 103"/>
              <a:gd name="T61" fmla="*/ 29 h 44"/>
              <a:gd name="T62" fmla="*/ 23 w 103"/>
              <a:gd name="T63" fmla="*/ 26 h 44"/>
              <a:gd name="T64" fmla="*/ 20 w 103"/>
              <a:gd name="T65" fmla="*/ 22 h 44"/>
              <a:gd name="T66" fmla="*/ 15 w 103"/>
              <a:gd name="T67" fmla="*/ 19 h 44"/>
              <a:gd name="T68" fmla="*/ 12 w 103"/>
              <a:gd name="T69" fmla="*/ 17 h 44"/>
              <a:gd name="T70" fmla="*/ 8 w 103"/>
              <a:gd name="T71" fmla="*/ 16 h 44"/>
              <a:gd name="T72" fmla="*/ 3 w 103"/>
              <a:gd name="T73" fmla="*/ 14 h 44"/>
              <a:gd name="T74" fmla="*/ 0 w 103"/>
              <a:gd name="T75" fmla="*/ 13 h 44"/>
              <a:gd name="T76" fmla="*/ 10 w 103"/>
              <a:gd name="T77" fmla="*/ 10 h 44"/>
              <a:gd name="T78" fmla="*/ 21 w 103"/>
              <a:gd name="T79" fmla="*/ 10 h 44"/>
              <a:gd name="T80" fmla="*/ 31 w 103"/>
              <a:gd name="T81" fmla="*/ 11 h 44"/>
              <a:gd name="T82" fmla="*/ 41 w 103"/>
              <a:gd name="T83" fmla="*/ 13 h 44"/>
              <a:gd name="T84" fmla="*/ 58 w 103"/>
              <a:gd name="T85" fmla="*/ 15 h 44"/>
              <a:gd name="T86" fmla="*/ 75 w 103"/>
              <a:gd name="T87" fmla="*/ 14 h 44"/>
              <a:gd name="T88" fmla="*/ 80 w 103"/>
              <a:gd name="T89" fmla="*/ 14 h 44"/>
              <a:gd name="T90" fmla="*/ 84 w 103"/>
              <a:gd name="T91" fmla="*/ 13 h 44"/>
              <a:gd name="T92" fmla="*/ 87 w 103"/>
              <a:gd name="T93" fmla="*/ 11 h 44"/>
              <a:gd name="T94" fmla="*/ 90 w 103"/>
              <a:gd name="T95" fmla="*/ 10 h 44"/>
              <a:gd name="T96" fmla="*/ 92 w 103"/>
              <a:gd name="T97" fmla="*/ 7 h 44"/>
              <a:gd name="T98" fmla="*/ 93 w 103"/>
              <a:gd name="T99" fmla="*/ 5 h 44"/>
              <a:gd name="T100" fmla="*/ 95 w 103"/>
              <a:gd name="T101" fmla="*/ 3 h 44"/>
              <a:gd name="T102" fmla="*/ 97 w 103"/>
              <a:gd name="T103" fmla="*/ 1 h 44"/>
              <a:gd name="T104" fmla="*/ 99 w 103"/>
              <a:gd name="T105"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3" h="44">
                <a:moveTo>
                  <a:pt x="99" y="0"/>
                </a:moveTo>
                <a:lnTo>
                  <a:pt x="98" y="3"/>
                </a:lnTo>
                <a:lnTo>
                  <a:pt x="98" y="5"/>
                </a:lnTo>
                <a:lnTo>
                  <a:pt x="98" y="6"/>
                </a:lnTo>
                <a:lnTo>
                  <a:pt x="99" y="7"/>
                </a:lnTo>
                <a:lnTo>
                  <a:pt x="101" y="10"/>
                </a:lnTo>
                <a:lnTo>
                  <a:pt x="103" y="11"/>
                </a:lnTo>
                <a:lnTo>
                  <a:pt x="100" y="11"/>
                </a:lnTo>
                <a:lnTo>
                  <a:pt x="92" y="13"/>
                </a:lnTo>
                <a:lnTo>
                  <a:pt x="84" y="16"/>
                </a:lnTo>
                <a:lnTo>
                  <a:pt x="76" y="18"/>
                </a:lnTo>
                <a:lnTo>
                  <a:pt x="72" y="19"/>
                </a:lnTo>
                <a:lnTo>
                  <a:pt x="57" y="18"/>
                </a:lnTo>
                <a:lnTo>
                  <a:pt x="41" y="17"/>
                </a:lnTo>
                <a:lnTo>
                  <a:pt x="28" y="15"/>
                </a:lnTo>
                <a:lnTo>
                  <a:pt x="15" y="15"/>
                </a:lnTo>
                <a:lnTo>
                  <a:pt x="18" y="16"/>
                </a:lnTo>
                <a:lnTo>
                  <a:pt x="25" y="21"/>
                </a:lnTo>
                <a:lnTo>
                  <a:pt x="30" y="26"/>
                </a:lnTo>
                <a:lnTo>
                  <a:pt x="35" y="29"/>
                </a:lnTo>
                <a:lnTo>
                  <a:pt x="39" y="30"/>
                </a:lnTo>
                <a:lnTo>
                  <a:pt x="45" y="32"/>
                </a:lnTo>
                <a:lnTo>
                  <a:pt x="53" y="33"/>
                </a:lnTo>
                <a:lnTo>
                  <a:pt x="59" y="34"/>
                </a:lnTo>
                <a:lnTo>
                  <a:pt x="61" y="34"/>
                </a:lnTo>
                <a:lnTo>
                  <a:pt x="61" y="37"/>
                </a:lnTo>
                <a:lnTo>
                  <a:pt x="61" y="41"/>
                </a:lnTo>
                <a:lnTo>
                  <a:pt x="59" y="44"/>
                </a:lnTo>
                <a:lnTo>
                  <a:pt x="45" y="38"/>
                </a:lnTo>
                <a:lnTo>
                  <a:pt x="30" y="32"/>
                </a:lnTo>
                <a:lnTo>
                  <a:pt x="26" y="29"/>
                </a:lnTo>
                <a:lnTo>
                  <a:pt x="23" y="26"/>
                </a:lnTo>
                <a:lnTo>
                  <a:pt x="20" y="22"/>
                </a:lnTo>
                <a:lnTo>
                  <a:pt x="15" y="19"/>
                </a:lnTo>
                <a:lnTo>
                  <a:pt x="12" y="17"/>
                </a:lnTo>
                <a:lnTo>
                  <a:pt x="8" y="16"/>
                </a:lnTo>
                <a:lnTo>
                  <a:pt x="3" y="14"/>
                </a:lnTo>
                <a:lnTo>
                  <a:pt x="0" y="13"/>
                </a:lnTo>
                <a:lnTo>
                  <a:pt x="10" y="10"/>
                </a:lnTo>
                <a:lnTo>
                  <a:pt x="21" y="10"/>
                </a:lnTo>
                <a:lnTo>
                  <a:pt x="31" y="11"/>
                </a:lnTo>
                <a:lnTo>
                  <a:pt x="41" y="13"/>
                </a:lnTo>
                <a:lnTo>
                  <a:pt x="58" y="15"/>
                </a:lnTo>
                <a:lnTo>
                  <a:pt x="75" y="14"/>
                </a:lnTo>
                <a:lnTo>
                  <a:pt x="80" y="14"/>
                </a:lnTo>
                <a:lnTo>
                  <a:pt x="84" y="13"/>
                </a:lnTo>
                <a:lnTo>
                  <a:pt x="87" y="11"/>
                </a:lnTo>
                <a:lnTo>
                  <a:pt x="90" y="10"/>
                </a:lnTo>
                <a:lnTo>
                  <a:pt x="92" y="7"/>
                </a:lnTo>
                <a:lnTo>
                  <a:pt x="93" y="5"/>
                </a:lnTo>
                <a:lnTo>
                  <a:pt x="95" y="3"/>
                </a:lnTo>
                <a:lnTo>
                  <a:pt x="97" y="1"/>
                </a:lnTo>
                <a:lnTo>
                  <a:pt x="99" y="0"/>
                </a:lnTo>
                <a:close/>
              </a:path>
            </a:pathLst>
          </a:custGeom>
          <a:grpFill/>
          <a:ln w="0">
            <a:noFill/>
            <a:prstDash val="solid"/>
            <a:round/>
            <a:headEnd/>
            <a:tailEnd/>
          </a:ln>
        </xdr:spPr>
      </xdr:sp>
      <xdr:sp macro="" textlink="">
        <xdr:nvSpPr>
          <xdr:cNvPr id="38" name="Freeform 37">
            <a:extLst>
              <a:ext uri="{FF2B5EF4-FFF2-40B4-BE49-F238E27FC236}">
                <a16:creationId xmlns:a16="http://schemas.microsoft.com/office/drawing/2014/main" id="{00000000-0008-0000-0200-000026000000}"/>
              </a:ext>
            </a:extLst>
          </xdr:cNvPr>
          <xdr:cNvSpPr>
            <a:spLocks/>
          </xdr:cNvSpPr>
        </xdr:nvSpPr>
        <xdr:spPr bwMode="auto">
          <a:xfrm>
            <a:off x="1239" y="41"/>
            <a:ext cx="11" cy="1"/>
          </a:xfrm>
          <a:custGeom>
            <a:avLst/>
            <a:gdLst>
              <a:gd name="T0" fmla="*/ 0 w 136"/>
              <a:gd name="T1" fmla="*/ 0 h 20"/>
              <a:gd name="T2" fmla="*/ 25 w 136"/>
              <a:gd name="T3" fmla="*/ 1 h 20"/>
              <a:gd name="T4" fmla="*/ 49 w 136"/>
              <a:gd name="T5" fmla="*/ 4 h 20"/>
              <a:gd name="T6" fmla="*/ 72 w 136"/>
              <a:gd name="T7" fmla="*/ 9 h 20"/>
              <a:gd name="T8" fmla="*/ 93 w 136"/>
              <a:gd name="T9" fmla="*/ 14 h 20"/>
              <a:gd name="T10" fmla="*/ 114 w 136"/>
              <a:gd name="T11" fmla="*/ 16 h 20"/>
              <a:gd name="T12" fmla="*/ 135 w 136"/>
              <a:gd name="T13" fmla="*/ 16 h 20"/>
              <a:gd name="T14" fmla="*/ 136 w 136"/>
              <a:gd name="T15" fmla="*/ 20 h 20"/>
              <a:gd name="T16" fmla="*/ 114 w 136"/>
              <a:gd name="T17" fmla="*/ 20 h 20"/>
              <a:gd name="T18" fmla="*/ 92 w 136"/>
              <a:gd name="T19" fmla="*/ 17 h 20"/>
              <a:gd name="T20" fmla="*/ 71 w 136"/>
              <a:gd name="T21" fmla="*/ 14 h 20"/>
              <a:gd name="T22" fmla="*/ 50 w 136"/>
              <a:gd name="T23" fmla="*/ 9 h 20"/>
              <a:gd name="T24" fmla="*/ 30 w 136"/>
              <a:gd name="T25" fmla="*/ 5 h 20"/>
              <a:gd name="T26" fmla="*/ 9 w 136"/>
              <a:gd name="T27" fmla="*/ 5 h 20"/>
              <a:gd name="T28" fmla="*/ 0 w 136"/>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36" h="20">
                <a:moveTo>
                  <a:pt x="0" y="0"/>
                </a:moveTo>
                <a:lnTo>
                  <a:pt x="25" y="1"/>
                </a:lnTo>
                <a:lnTo>
                  <a:pt x="49" y="4"/>
                </a:lnTo>
                <a:lnTo>
                  <a:pt x="72" y="9"/>
                </a:lnTo>
                <a:lnTo>
                  <a:pt x="93" y="14"/>
                </a:lnTo>
                <a:lnTo>
                  <a:pt x="114" y="16"/>
                </a:lnTo>
                <a:lnTo>
                  <a:pt x="135" y="16"/>
                </a:lnTo>
                <a:lnTo>
                  <a:pt x="136" y="20"/>
                </a:lnTo>
                <a:lnTo>
                  <a:pt x="114" y="20"/>
                </a:lnTo>
                <a:lnTo>
                  <a:pt x="92" y="17"/>
                </a:lnTo>
                <a:lnTo>
                  <a:pt x="71" y="14"/>
                </a:lnTo>
                <a:lnTo>
                  <a:pt x="50" y="9"/>
                </a:lnTo>
                <a:lnTo>
                  <a:pt x="30" y="5"/>
                </a:lnTo>
                <a:lnTo>
                  <a:pt x="9" y="5"/>
                </a:lnTo>
                <a:lnTo>
                  <a:pt x="0" y="0"/>
                </a:lnTo>
                <a:close/>
              </a:path>
            </a:pathLst>
          </a:custGeom>
          <a:grpFill/>
          <a:ln w="0">
            <a:noFill/>
            <a:prstDash val="solid"/>
            <a:round/>
            <a:headEnd/>
            <a:tailEnd/>
          </a:ln>
        </xdr:spPr>
      </xdr:sp>
      <xdr:sp macro="" textlink="">
        <xdr:nvSpPr>
          <xdr:cNvPr id="39" name="Freeform 38">
            <a:extLst>
              <a:ext uri="{FF2B5EF4-FFF2-40B4-BE49-F238E27FC236}">
                <a16:creationId xmlns:a16="http://schemas.microsoft.com/office/drawing/2014/main" id="{00000000-0008-0000-0200-000027000000}"/>
              </a:ext>
            </a:extLst>
          </xdr:cNvPr>
          <xdr:cNvSpPr>
            <a:spLocks/>
          </xdr:cNvSpPr>
        </xdr:nvSpPr>
        <xdr:spPr bwMode="auto">
          <a:xfrm>
            <a:off x="1227" y="37"/>
            <a:ext cx="17" cy="3"/>
          </a:xfrm>
          <a:custGeom>
            <a:avLst/>
            <a:gdLst>
              <a:gd name="T0" fmla="*/ 218 w 219"/>
              <a:gd name="T1" fmla="*/ 0 h 43"/>
              <a:gd name="T2" fmla="*/ 219 w 219"/>
              <a:gd name="T3" fmla="*/ 4 h 43"/>
              <a:gd name="T4" fmla="*/ 183 w 219"/>
              <a:gd name="T5" fmla="*/ 7 h 43"/>
              <a:gd name="T6" fmla="*/ 142 w 219"/>
              <a:gd name="T7" fmla="*/ 9 h 43"/>
              <a:gd name="T8" fmla="*/ 100 w 219"/>
              <a:gd name="T9" fmla="*/ 13 h 43"/>
              <a:gd name="T10" fmla="*/ 76 w 219"/>
              <a:gd name="T11" fmla="*/ 18 h 43"/>
              <a:gd name="T12" fmla="*/ 55 w 219"/>
              <a:gd name="T13" fmla="*/ 28 h 43"/>
              <a:gd name="T14" fmla="*/ 38 w 219"/>
              <a:gd name="T15" fmla="*/ 34 h 43"/>
              <a:gd name="T16" fmla="*/ 19 w 219"/>
              <a:gd name="T17" fmla="*/ 41 h 43"/>
              <a:gd name="T18" fmla="*/ 0 w 219"/>
              <a:gd name="T19" fmla="*/ 43 h 43"/>
              <a:gd name="T20" fmla="*/ 0 w 219"/>
              <a:gd name="T21" fmla="*/ 39 h 43"/>
              <a:gd name="T22" fmla="*/ 18 w 219"/>
              <a:gd name="T23" fmla="*/ 37 h 43"/>
              <a:gd name="T24" fmla="*/ 36 w 219"/>
              <a:gd name="T25" fmla="*/ 30 h 43"/>
              <a:gd name="T26" fmla="*/ 53 w 219"/>
              <a:gd name="T27" fmla="*/ 24 h 43"/>
              <a:gd name="T28" fmla="*/ 68 w 219"/>
              <a:gd name="T29" fmla="*/ 17 h 43"/>
              <a:gd name="T30" fmla="*/ 83 w 219"/>
              <a:gd name="T31" fmla="*/ 12 h 43"/>
              <a:gd name="T32" fmla="*/ 100 w 219"/>
              <a:gd name="T33" fmla="*/ 9 h 43"/>
              <a:gd name="T34" fmla="*/ 141 w 219"/>
              <a:gd name="T35" fmla="*/ 3 h 43"/>
              <a:gd name="T36" fmla="*/ 183 w 219"/>
              <a:gd name="T37" fmla="*/ 2 h 43"/>
              <a:gd name="T38" fmla="*/ 218 w 219"/>
              <a:gd name="T3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19" h="43">
                <a:moveTo>
                  <a:pt x="218" y="0"/>
                </a:moveTo>
                <a:lnTo>
                  <a:pt x="219" y="4"/>
                </a:lnTo>
                <a:lnTo>
                  <a:pt x="183" y="7"/>
                </a:lnTo>
                <a:lnTo>
                  <a:pt x="142" y="9"/>
                </a:lnTo>
                <a:lnTo>
                  <a:pt x="100" y="13"/>
                </a:lnTo>
                <a:lnTo>
                  <a:pt x="76" y="18"/>
                </a:lnTo>
                <a:lnTo>
                  <a:pt x="55" y="28"/>
                </a:lnTo>
                <a:lnTo>
                  <a:pt x="38" y="34"/>
                </a:lnTo>
                <a:lnTo>
                  <a:pt x="19" y="41"/>
                </a:lnTo>
                <a:lnTo>
                  <a:pt x="0" y="43"/>
                </a:lnTo>
                <a:lnTo>
                  <a:pt x="0" y="39"/>
                </a:lnTo>
                <a:lnTo>
                  <a:pt x="18" y="37"/>
                </a:lnTo>
                <a:lnTo>
                  <a:pt x="36" y="30"/>
                </a:lnTo>
                <a:lnTo>
                  <a:pt x="53" y="24"/>
                </a:lnTo>
                <a:lnTo>
                  <a:pt x="68" y="17"/>
                </a:lnTo>
                <a:lnTo>
                  <a:pt x="83" y="12"/>
                </a:lnTo>
                <a:lnTo>
                  <a:pt x="100" y="9"/>
                </a:lnTo>
                <a:lnTo>
                  <a:pt x="141" y="3"/>
                </a:lnTo>
                <a:lnTo>
                  <a:pt x="183" y="2"/>
                </a:lnTo>
                <a:lnTo>
                  <a:pt x="218" y="0"/>
                </a:lnTo>
                <a:close/>
              </a:path>
            </a:pathLst>
          </a:custGeom>
          <a:grpFill/>
          <a:ln w="0">
            <a:noFill/>
            <a:prstDash val="solid"/>
            <a:round/>
            <a:headEnd/>
            <a:tailEnd/>
          </a:ln>
        </xdr:spPr>
      </xdr:sp>
      <xdr:sp macro="" textlink="">
        <xdr:nvSpPr>
          <xdr:cNvPr id="40" name="Freeform 39">
            <a:extLst>
              <a:ext uri="{FF2B5EF4-FFF2-40B4-BE49-F238E27FC236}">
                <a16:creationId xmlns:a16="http://schemas.microsoft.com/office/drawing/2014/main" id="{00000000-0008-0000-0200-000028000000}"/>
              </a:ext>
            </a:extLst>
          </xdr:cNvPr>
          <xdr:cNvSpPr>
            <a:spLocks/>
          </xdr:cNvSpPr>
        </xdr:nvSpPr>
        <xdr:spPr bwMode="auto">
          <a:xfrm>
            <a:off x="1229" y="36"/>
            <a:ext cx="4" cy="4"/>
          </a:xfrm>
          <a:custGeom>
            <a:avLst/>
            <a:gdLst>
              <a:gd name="T0" fmla="*/ 54 w 59"/>
              <a:gd name="T1" fmla="*/ 0 h 45"/>
              <a:gd name="T2" fmla="*/ 59 w 59"/>
              <a:gd name="T3" fmla="*/ 1 h 45"/>
              <a:gd name="T4" fmla="*/ 52 w 59"/>
              <a:gd name="T5" fmla="*/ 15 h 45"/>
              <a:gd name="T6" fmla="*/ 44 w 59"/>
              <a:gd name="T7" fmla="*/ 24 h 45"/>
              <a:gd name="T8" fmla="*/ 34 w 59"/>
              <a:gd name="T9" fmla="*/ 31 h 45"/>
              <a:gd name="T10" fmla="*/ 24 w 59"/>
              <a:gd name="T11" fmla="*/ 36 h 45"/>
              <a:gd name="T12" fmla="*/ 17 w 59"/>
              <a:gd name="T13" fmla="*/ 40 h 45"/>
              <a:gd name="T14" fmla="*/ 8 w 59"/>
              <a:gd name="T15" fmla="*/ 44 h 45"/>
              <a:gd name="T16" fmla="*/ 0 w 59"/>
              <a:gd name="T17" fmla="*/ 45 h 45"/>
              <a:gd name="T18" fmla="*/ 1 w 59"/>
              <a:gd name="T19" fmla="*/ 45 h 45"/>
              <a:gd name="T20" fmla="*/ 3 w 59"/>
              <a:gd name="T21" fmla="*/ 44 h 45"/>
              <a:gd name="T22" fmla="*/ 5 w 59"/>
              <a:gd name="T23" fmla="*/ 43 h 45"/>
              <a:gd name="T24" fmla="*/ 7 w 59"/>
              <a:gd name="T25" fmla="*/ 40 h 45"/>
              <a:gd name="T26" fmla="*/ 8 w 59"/>
              <a:gd name="T27" fmla="*/ 39 h 45"/>
              <a:gd name="T28" fmla="*/ 15 w 59"/>
              <a:gd name="T29" fmla="*/ 35 h 45"/>
              <a:gd name="T30" fmla="*/ 22 w 59"/>
              <a:gd name="T31" fmla="*/ 32 h 45"/>
              <a:gd name="T32" fmla="*/ 32 w 59"/>
              <a:gd name="T33" fmla="*/ 26 h 45"/>
              <a:gd name="T34" fmla="*/ 40 w 59"/>
              <a:gd name="T35" fmla="*/ 20 h 45"/>
              <a:gd name="T36" fmla="*/ 48 w 59"/>
              <a:gd name="T37" fmla="*/ 13 h 45"/>
              <a:gd name="T38" fmla="*/ 54 w 5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9" h="45">
                <a:moveTo>
                  <a:pt x="54" y="0"/>
                </a:moveTo>
                <a:lnTo>
                  <a:pt x="59" y="1"/>
                </a:lnTo>
                <a:lnTo>
                  <a:pt x="52" y="15"/>
                </a:lnTo>
                <a:lnTo>
                  <a:pt x="44" y="24"/>
                </a:lnTo>
                <a:lnTo>
                  <a:pt x="34" y="31"/>
                </a:lnTo>
                <a:lnTo>
                  <a:pt x="24" y="36"/>
                </a:lnTo>
                <a:lnTo>
                  <a:pt x="17" y="40"/>
                </a:lnTo>
                <a:lnTo>
                  <a:pt x="8" y="44"/>
                </a:lnTo>
                <a:lnTo>
                  <a:pt x="0" y="45"/>
                </a:lnTo>
                <a:lnTo>
                  <a:pt x="1" y="45"/>
                </a:lnTo>
                <a:lnTo>
                  <a:pt x="3" y="44"/>
                </a:lnTo>
                <a:lnTo>
                  <a:pt x="5" y="43"/>
                </a:lnTo>
                <a:lnTo>
                  <a:pt x="7" y="40"/>
                </a:lnTo>
                <a:lnTo>
                  <a:pt x="8" y="39"/>
                </a:lnTo>
                <a:lnTo>
                  <a:pt x="15" y="35"/>
                </a:lnTo>
                <a:lnTo>
                  <a:pt x="22" y="32"/>
                </a:lnTo>
                <a:lnTo>
                  <a:pt x="32" y="26"/>
                </a:lnTo>
                <a:lnTo>
                  <a:pt x="40" y="20"/>
                </a:lnTo>
                <a:lnTo>
                  <a:pt x="48" y="13"/>
                </a:lnTo>
                <a:lnTo>
                  <a:pt x="54" y="0"/>
                </a:lnTo>
                <a:close/>
              </a:path>
            </a:pathLst>
          </a:custGeom>
          <a:grpFill/>
          <a:ln w="0">
            <a:noFill/>
            <a:prstDash val="solid"/>
            <a:round/>
            <a:headEnd/>
            <a:tailEnd/>
          </a:ln>
        </xdr:spPr>
      </xdr:sp>
      <xdr:sp macro="" textlink="">
        <xdr:nvSpPr>
          <xdr:cNvPr id="41" name="Freeform 40">
            <a:extLst>
              <a:ext uri="{FF2B5EF4-FFF2-40B4-BE49-F238E27FC236}">
                <a16:creationId xmlns:a16="http://schemas.microsoft.com/office/drawing/2014/main" id="{00000000-0008-0000-0200-000029000000}"/>
              </a:ext>
            </a:extLst>
          </xdr:cNvPr>
          <xdr:cNvSpPr>
            <a:spLocks noEditPoints="1"/>
          </xdr:cNvSpPr>
        </xdr:nvSpPr>
        <xdr:spPr bwMode="auto">
          <a:xfrm>
            <a:off x="1137" y="9"/>
            <a:ext cx="53" cy="31"/>
          </a:xfrm>
          <a:custGeom>
            <a:avLst/>
            <a:gdLst>
              <a:gd name="T0" fmla="*/ 651 w 680"/>
              <a:gd name="T1" fmla="*/ 55 h 395"/>
              <a:gd name="T2" fmla="*/ 594 w 680"/>
              <a:gd name="T3" fmla="*/ 125 h 395"/>
              <a:gd name="T4" fmla="*/ 529 w 680"/>
              <a:gd name="T5" fmla="*/ 185 h 395"/>
              <a:gd name="T6" fmla="*/ 457 w 680"/>
              <a:gd name="T7" fmla="*/ 234 h 395"/>
              <a:gd name="T8" fmla="*/ 386 w 680"/>
              <a:gd name="T9" fmla="*/ 271 h 395"/>
              <a:gd name="T10" fmla="*/ 321 w 680"/>
              <a:gd name="T11" fmla="*/ 300 h 395"/>
              <a:gd name="T12" fmla="*/ 237 w 680"/>
              <a:gd name="T13" fmla="*/ 330 h 395"/>
              <a:gd name="T14" fmla="*/ 124 w 680"/>
              <a:gd name="T15" fmla="*/ 361 h 395"/>
              <a:gd name="T16" fmla="*/ 88 w 680"/>
              <a:gd name="T17" fmla="*/ 370 h 395"/>
              <a:gd name="T18" fmla="*/ 94 w 680"/>
              <a:gd name="T19" fmla="*/ 373 h 395"/>
              <a:gd name="T20" fmla="*/ 128 w 680"/>
              <a:gd name="T21" fmla="*/ 375 h 395"/>
              <a:gd name="T22" fmla="*/ 162 w 680"/>
              <a:gd name="T23" fmla="*/ 369 h 395"/>
              <a:gd name="T24" fmla="*/ 194 w 680"/>
              <a:gd name="T25" fmla="*/ 356 h 395"/>
              <a:gd name="T26" fmla="*/ 229 w 680"/>
              <a:gd name="T27" fmla="*/ 346 h 395"/>
              <a:gd name="T28" fmla="*/ 208 w 680"/>
              <a:gd name="T29" fmla="*/ 357 h 395"/>
              <a:gd name="T30" fmla="*/ 167 w 680"/>
              <a:gd name="T31" fmla="*/ 373 h 395"/>
              <a:gd name="T32" fmla="*/ 157 w 680"/>
              <a:gd name="T33" fmla="*/ 377 h 395"/>
              <a:gd name="T34" fmla="*/ 148 w 680"/>
              <a:gd name="T35" fmla="*/ 380 h 395"/>
              <a:gd name="T36" fmla="*/ 170 w 680"/>
              <a:gd name="T37" fmla="*/ 385 h 395"/>
              <a:gd name="T38" fmla="*/ 188 w 680"/>
              <a:gd name="T39" fmla="*/ 385 h 395"/>
              <a:gd name="T40" fmla="*/ 205 w 680"/>
              <a:gd name="T41" fmla="*/ 378 h 395"/>
              <a:gd name="T42" fmla="*/ 311 w 680"/>
              <a:gd name="T43" fmla="*/ 347 h 395"/>
              <a:gd name="T44" fmla="*/ 372 w 680"/>
              <a:gd name="T45" fmla="*/ 327 h 395"/>
              <a:gd name="T46" fmla="*/ 453 w 680"/>
              <a:gd name="T47" fmla="*/ 291 h 395"/>
              <a:gd name="T48" fmla="*/ 529 w 680"/>
              <a:gd name="T49" fmla="*/ 239 h 395"/>
              <a:gd name="T50" fmla="*/ 595 w 680"/>
              <a:gd name="T51" fmla="*/ 174 h 395"/>
              <a:gd name="T52" fmla="*/ 646 w 680"/>
              <a:gd name="T53" fmla="*/ 99 h 395"/>
              <a:gd name="T54" fmla="*/ 672 w 680"/>
              <a:gd name="T55" fmla="*/ 15 h 395"/>
              <a:gd name="T56" fmla="*/ 680 w 680"/>
              <a:gd name="T57" fmla="*/ 1 h 395"/>
              <a:gd name="T58" fmla="*/ 658 w 680"/>
              <a:gd name="T59" fmla="*/ 81 h 395"/>
              <a:gd name="T60" fmla="*/ 615 w 680"/>
              <a:gd name="T61" fmla="*/ 155 h 395"/>
              <a:gd name="T62" fmla="*/ 557 w 680"/>
              <a:gd name="T63" fmla="*/ 221 h 395"/>
              <a:gd name="T64" fmla="*/ 487 w 680"/>
              <a:gd name="T65" fmla="*/ 274 h 395"/>
              <a:gd name="T66" fmla="*/ 412 w 680"/>
              <a:gd name="T67" fmla="*/ 316 h 395"/>
              <a:gd name="T68" fmla="*/ 363 w 680"/>
              <a:gd name="T69" fmla="*/ 335 h 395"/>
              <a:gd name="T70" fmla="*/ 295 w 680"/>
              <a:gd name="T71" fmla="*/ 359 h 395"/>
              <a:gd name="T72" fmla="*/ 224 w 680"/>
              <a:gd name="T73" fmla="*/ 381 h 395"/>
              <a:gd name="T74" fmla="*/ 154 w 680"/>
              <a:gd name="T75" fmla="*/ 390 h 395"/>
              <a:gd name="T76" fmla="*/ 103 w 680"/>
              <a:gd name="T77" fmla="*/ 386 h 395"/>
              <a:gd name="T78" fmla="*/ 72 w 680"/>
              <a:gd name="T79" fmla="*/ 384 h 395"/>
              <a:gd name="T80" fmla="*/ 29 w 680"/>
              <a:gd name="T81" fmla="*/ 391 h 395"/>
              <a:gd name="T82" fmla="*/ 20 w 680"/>
              <a:gd name="T83" fmla="*/ 392 h 395"/>
              <a:gd name="T84" fmla="*/ 7 w 680"/>
              <a:gd name="T85" fmla="*/ 395 h 395"/>
              <a:gd name="T86" fmla="*/ 0 w 680"/>
              <a:gd name="T87" fmla="*/ 391 h 395"/>
              <a:gd name="T88" fmla="*/ 6 w 680"/>
              <a:gd name="T89" fmla="*/ 384 h 395"/>
              <a:gd name="T90" fmla="*/ 20 w 680"/>
              <a:gd name="T91" fmla="*/ 383 h 395"/>
              <a:gd name="T92" fmla="*/ 48 w 680"/>
              <a:gd name="T93" fmla="*/ 377 h 395"/>
              <a:gd name="T94" fmla="*/ 95 w 680"/>
              <a:gd name="T95" fmla="*/ 363 h 395"/>
              <a:gd name="T96" fmla="*/ 122 w 680"/>
              <a:gd name="T97" fmla="*/ 357 h 395"/>
              <a:gd name="T98" fmla="*/ 236 w 680"/>
              <a:gd name="T99" fmla="*/ 326 h 395"/>
              <a:gd name="T100" fmla="*/ 320 w 680"/>
              <a:gd name="T101" fmla="*/ 296 h 395"/>
              <a:gd name="T102" fmla="*/ 386 w 680"/>
              <a:gd name="T103" fmla="*/ 266 h 395"/>
              <a:gd name="T104" fmla="*/ 459 w 680"/>
              <a:gd name="T105" fmla="*/ 227 h 395"/>
              <a:gd name="T106" fmla="*/ 532 w 680"/>
              <a:gd name="T107" fmla="*/ 177 h 395"/>
              <a:gd name="T108" fmla="*/ 598 w 680"/>
              <a:gd name="T109" fmla="*/ 116 h 395"/>
              <a:gd name="T110" fmla="*/ 654 w 680"/>
              <a:gd name="T111" fmla="*/ 42 h 3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80" h="395">
                <a:moveTo>
                  <a:pt x="672" y="15"/>
                </a:moveTo>
                <a:lnTo>
                  <a:pt x="651" y="55"/>
                </a:lnTo>
                <a:lnTo>
                  <a:pt x="624" y="92"/>
                </a:lnTo>
                <a:lnTo>
                  <a:pt x="594" y="125"/>
                </a:lnTo>
                <a:lnTo>
                  <a:pt x="562" y="157"/>
                </a:lnTo>
                <a:lnTo>
                  <a:pt x="529" y="185"/>
                </a:lnTo>
                <a:lnTo>
                  <a:pt x="493" y="210"/>
                </a:lnTo>
                <a:lnTo>
                  <a:pt x="457" y="234"/>
                </a:lnTo>
                <a:lnTo>
                  <a:pt x="421" y="254"/>
                </a:lnTo>
                <a:lnTo>
                  <a:pt x="386" y="271"/>
                </a:lnTo>
                <a:lnTo>
                  <a:pt x="352" y="287"/>
                </a:lnTo>
                <a:lnTo>
                  <a:pt x="321" y="300"/>
                </a:lnTo>
                <a:lnTo>
                  <a:pt x="292" y="311"/>
                </a:lnTo>
                <a:lnTo>
                  <a:pt x="237" y="330"/>
                </a:lnTo>
                <a:lnTo>
                  <a:pt x="181" y="347"/>
                </a:lnTo>
                <a:lnTo>
                  <a:pt x="124" y="361"/>
                </a:lnTo>
                <a:lnTo>
                  <a:pt x="101" y="367"/>
                </a:lnTo>
                <a:lnTo>
                  <a:pt x="88" y="370"/>
                </a:lnTo>
                <a:lnTo>
                  <a:pt x="75" y="372"/>
                </a:lnTo>
                <a:lnTo>
                  <a:pt x="94" y="373"/>
                </a:lnTo>
                <a:lnTo>
                  <a:pt x="111" y="374"/>
                </a:lnTo>
                <a:lnTo>
                  <a:pt x="128" y="375"/>
                </a:lnTo>
                <a:lnTo>
                  <a:pt x="146" y="373"/>
                </a:lnTo>
                <a:lnTo>
                  <a:pt x="162" y="369"/>
                </a:lnTo>
                <a:lnTo>
                  <a:pt x="178" y="362"/>
                </a:lnTo>
                <a:lnTo>
                  <a:pt x="194" y="356"/>
                </a:lnTo>
                <a:lnTo>
                  <a:pt x="211" y="351"/>
                </a:lnTo>
                <a:lnTo>
                  <a:pt x="229" y="346"/>
                </a:lnTo>
                <a:lnTo>
                  <a:pt x="245" y="340"/>
                </a:lnTo>
                <a:lnTo>
                  <a:pt x="208" y="357"/>
                </a:lnTo>
                <a:lnTo>
                  <a:pt x="171" y="372"/>
                </a:lnTo>
                <a:lnTo>
                  <a:pt x="167" y="373"/>
                </a:lnTo>
                <a:lnTo>
                  <a:pt x="163" y="375"/>
                </a:lnTo>
                <a:lnTo>
                  <a:pt x="157" y="377"/>
                </a:lnTo>
                <a:lnTo>
                  <a:pt x="151" y="380"/>
                </a:lnTo>
                <a:lnTo>
                  <a:pt x="148" y="380"/>
                </a:lnTo>
                <a:lnTo>
                  <a:pt x="159" y="383"/>
                </a:lnTo>
                <a:lnTo>
                  <a:pt x="170" y="385"/>
                </a:lnTo>
                <a:lnTo>
                  <a:pt x="179" y="386"/>
                </a:lnTo>
                <a:lnTo>
                  <a:pt x="188" y="385"/>
                </a:lnTo>
                <a:lnTo>
                  <a:pt x="196" y="382"/>
                </a:lnTo>
                <a:lnTo>
                  <a:pt x="205" y="378"/>
                </a:lnTo>
                <a:lnTo>
                  <a:pt x="261" y="363"/>
                </a:lnTo>
                <a:lnTo>
                  <a:pt x="311" y="347"/>
                </a:lnTo>
                <a:lnTo>
                  <a:pt x="361" y="330"/>
                </a:lnTo>
                <a:lnTo>
                  <a:pt x="372" y="327"/>
                </a:lnTo>
                <a:lnTo>
                  <a:pt x="413" y="311"/>
                </a:lnTo>
                <a:lnTo>
                  <a:pt x="453" y="291"/>
                </a:lnTo>
                <a:lnTo>
                  <a:pt x="491" y="266"/>
                </a:lnTo>
                <a:lnTo>
                  <a:pt x="529" y="239"/>
                </a:lnTo>
                <a:lnTo>
                  <a:pt x="564" y="208"/>
                </a:lnTo>
                <a:lnTo>
                  <a:pt x="595" y="174"/>
                </a:lnTo>
                <a:lnTo>
                  <a:pt x="623" y="137"/>
                </a:lnTo>
                <a:lnTo>
                  <a:pt x="646" y="99"/>
                </a:lnTo>
                <a:lnTo>
                  <a:pt x="663" y="58"/>
                </a:lnTo>
                <a:lnTo>
                  <a:pt x="672" y="15"/>
                </a:lnTo>
                <a:close/>
                <a:moveTo>
                  <a:pt x="676" y="0"/>
                </a:moveTo>
                <a:lnTo>
                  <a:pt x="680" y="1"/>
                </a:lnTo>
                <a:lnTo>
                  <a:pt x="672" y="42"/>
                </a:lnTo>
                <a:lnTo>
                  <a:pt x="658" y="81"/>
                </a:lnTo>
                <a:lnTo>
                  <a:pt x="639" y="119"/>
                </a:lnTo>
                <a:lnTo>
                  <a:pt x="615" y="155"/>
                </a:lnTo>
                <a:lnTo>
                  <a:pt x="588" y="189"/>
                </a:lnTo>
                <a:lnTo>
                  <a:pt x="557" y="221"/>
                </a:lnTo>
                <a:lnTo>
                  <a:pt x="523" y="249"/>
                </a:lnTo>
                <a:lnTo>
                  <a:pt x="487" y="274"/>
                </a:lnTo>
                <a:lnTo>
                  <a:pt x="449" y="296"/>
                </a:lnTo>
                <a:lnTo>
                  <a:pt x="412" y="316"/>
                </a:lnTo>
                <a:lnTo>
                  <a:pt x="373" y="331"/>
                </a:lnTo>
                <a:lnTo>
                  <a:pt x="363" y="335"/>
                </a:lnTo>
                <a:lnTo>
                  <a:pt x="329" y="346"/>
                </a:lnTo>
                <a:lnTo>
                  <a:pt x="295" y="359"/>
                </a:lnTo>
                <a:lnTo>
                  <a:pt x="261" y="371"/>
                </a:lnTo>
                <a:lnTo>
                  <a:pt x="224" y="381"/>
                </a:lnTo>
                <a:lnTo>
                  <a:pt x="189" y="388"/>
                </a:lnTo>
                <a:lnTo>
                  <a:pt x="154" y="390"/>
                </a:lnTo>
                <a:lnTo>
                  <a:pt x="118" y="388"/>
                </a:lnTo>
                <a:lnTo>
                  <a:pt x="103" y="386"/>
                </a:lnTo>
                <a:lnTo>
                  <a:pt x="87" y="384"/>
                </a:lnTo>
                <a:lnTo>
                  <a:pt x="72" y="384"/>
                </a:lnTo>
                <a:lnTo>
                  <a:pt x="51" y="387"/>
                </a:lnTo>
                <a:lnTo>
                  <a:pt x="29" y="391"/>
                </a:lnTo>
                <a:lnTo>
                  <a:pt x="25" y="391"/>
                </a:lnTo>
                <a:lnTo>
                  <a:pt x="20" y="392"/>
                </a:lnTo>
                <a:lnTo>
                  <a:pt x="13" y="393"/>
                </a:lnTo>
                <a:lnTo>
                  <a:pt x="7" y="395"/>
                </a:lnTo>
                <a:lnTo>
                  <a:pt x="2" y="393"/>
                </a:lnTo>
                <a:lnTo>
                  <a:pt x="0" y="391"/>
                </a:lnTo>
                <a:lnTo>
                  <a:pt x="1" y="387"/>
                </a:lnTo>
                <a:lnTo>
                  <a:pt x="6" y="384"/>
                </a:lnTo>
                <a:lnTo>
                  <a:pt x="13" y="383"/>
                </a:lnTo>
                <a:lnTo>
                  <a:pt x="20" y="383"/>
                </a:lnTo>
                <a:lnTo>
                  <a:pt x="26" y="383"/>
                </a:lnTo>
                <a:lnTo>
                  <a:pt x="48" y="377"/>
                </a:lnTo>
                <a:lnTo>
                  <a:pt x="71" y="370"/>
                </a:lnTo>
                <a:lnTo>
                  <a:pt x="95" y="363"/>
                </a:lnTo>
                <a:lnTo>
                  <a:pt x="100" y="362"/>
                </a:lnTo>
                <a:lnTo>
                  <a:pt x="122" y="357"/>
                </a:lnTo>
                <a:lnTo>
                  <a:pt x="180" y="343"/>
                </a:lnTo>
                <a:lnTo>
                  <a:pt x="236" y="326"/>
                </a:lnTo>
                <a:lnTo>
                  <a:pt x="290" y="307"/>
                </a:lnTo>
                <a:lnTo>
                  <a:pt x="320" y="296"/>
                </a:lnTo>
                <a:lnTo>
                  <a:pt x="352" y="282"/>
                </a:lnTo>
                <a:lnTo>
                  <a:pt x="386" y="266"/>
                </a:lnTo>
                <a:lnTo>
                  <a:pt x="423" y="248"/>
                </a:lnTo>
                <a:lnTo>
                  <a:pt x="459" y="227"/>
                </a:lnTo>
                <a:lnTo>
                  <a:pt x="495" y="204"/>
                </a:lnTo>
                <a:lnTo>
                  <a:pt x="532" y="177"/>
                </a:lnTo>
                <a:lnTo>
                  <a:pt x="566" y="148"/>
                </a:lnTo>
                <a:lnTo>
                  <a:pt x="598" y="116"/>
                </a:lnTo>
                <a:lnTo>
                  <a:pt x="628" y="80"/>
                </a:lnTo>
                <a:lnTo>
                  <a:pt x="654" y="42"/>
                </a:lnTo>
                <a:lnTo>
                  <a:pt x="676" y="0"/>
                </a:lnTo>
                <a:close/>
              </a:path>
            </a:pathLst>
          </a:custGeom>
          <a:grpFill/>
          <a:ln w="0">
            <a:noFill/>
            <a:prstDash val="solid"/>
            <a:round/>
            <a:headEnd/>
            <a:tailEnd/>
          </a:ln>
        </xdr:spPr>
      </xdr:sp>
      <xdr:sp macro="" textlink="">
        <xdr:nvSpPr>
          <xdr:cNvPr id="42" name="Freeform 41">
            <a:extLst>
              <a:ext uri="{FF2B5EF4-FFF2-40B4-BE49-F238E27FC236}">
                <a16:creationId xmlns:a16="http://schemas.microsoft.com/office/drawing/2014/main" id="{00000000-0008-0000-0200-00002A000000}"/>
              </a:ext>
            </a:extLst>
          </xdr:cNvPr>
          <xdr:cNvSpPr>
            <a:spLocks/>
          </xdr:cNvSpPr>
        </xdr:nvSpPr>
        <xdr:spPr bwMode="auto">
          <a:xfrm>
            <a:off x="1043" y="37"/>
            <a:ext cx="178" cy="13"/>
          </a:xfrm>
          <a:custGeom>
            <a:avLst/>
            <a:gdLst>
              <a:gd name="T0" fmla="*/ 1122 w 2318"/>
              <a:gd name="T1" fmla="*/ 4 h 160"/>
              <a:gd name="T2" fmla="*/ 1203 w 2318"/>
              <a:gd name="T3" fmla="*/ 18 h 160"/>
              <a:gd name="T4" fmla="*/ 1257 w 2318"/>
              <a:gd name="T5" fmla="*/ 15 h 160"/>
              <a:gd name="T6" fmla="*/ 1347 w 2318"/>
              <a:gd name="T7" fmla="*/ 15 h 160"/>
              <a:gd name="T8" fmla="*/ 1488 w 2318"/>
              <a:gd name="T9" fmla="*/ 38 h 160"/>
              <a:gd name="T10" fmla="*/ 1616 w 2318"/>
              <a:gd name="T11" fmla="*/ 47 h 160"/>
              <a:gd name="T12" fmla="*/ 1750 w 2318"/>
              <a:gd name="T13" fmla="*/ 55 h 160"/>
              <a:gd name="T14" fmla="*/ 1880 w 2318"/>
              <a:gd name="T15" fmla="*/ 57 h 160"/>
              <a:gd name="T16" fmla="*/ 2003 w 2318"/>
              <a:gd name="T17" fmla="*/ 63 h 160"/>
              <a:gd name="T18" fmla="*/ 2117 w 2318"/>
              <a:gd name="T19" fmla="*/ 68 h 160"/>
              <a:gd name="T20" fmla="*/ 2179 w 2318"/>
              <a:gd name="T21" fmla="*/ 71 h 160"/>
              <a:gd name="T22" fmla="*/ 2244 w 2318"/>
              <a:gd name="T23" fmla="*/ 69 h 160"/>
              <a:gd name="T24" fmla="*/ 2285 w 2318"/>
              <a:gd name="T25" fmla="*/ 55 h 160"/>
              <a:gd name="T26" fmla="*/ 2304 w 2318"/>
              <a:gd name="T27" fmla="*/ 55 h 160"/>
              <a:gd name="T28" fmla="*/ 2318 w 2318"/>
              <a:gd name="T29" fmla="*/ 62 h 160"/>
              <a:gd name="T30" fmla="*/ 2309 w 2318"/>
              <a:gd name="T31" fmla="*/ 66 h 160"/>
              <a:gd name="T32" fmla="*/ 2282 w 2318"/>
              <a:gd name="T33" fmla="*/ 67 h 160"/>
              <a:gd name="T34" fmla="*/ 2254 w 2318"/>
              <a:gd name="T35" fmla="*/ 78 h 160"/>
              <a:gd name="T36" fmla="*/ 2173 w 2318"/>
              <a:gd name="T37" fmla="*/ 83 h 160"/>
              <a:gd name="T38" fmla="*/ 2100 w 2318"/>
              <a:gd name="T39" fmla="*/ 81 h 160"/>
              <a:gd name="T40" fmla="*/ 1961 w 2318"/>
              <a:gd name="T41" fmla="*/ 71 h 160"/>
              <a:gd name="T42" fmla="*/ 1837 w 2318"/>
              <a:gd name="T43" fmla="*/ 74 h 160"/>
              <a:gd name="T44" fmla="*/ 1702 w 2318"/>
              <a:gd name="T45" fmla="*/ 63 h 160"/>
              <a:gd name="T46" fmla="*/ 1573 w 2318"/>
              <a:gd name="T47" fmla="*/ 61 h 160"/>
              <a:gd name="T48" fmla="*/ 1442 w 2318"/>
              <a:gd name="T49" fmla="*/ 42 h 160"/>
              <a:gd name="T50" fmla="*/ 1298 w 2318"/>
              <a:gd name="T51" fmla="*/ 23 h 160"/>
              <a:gd name="T52" fmla="*/ 1244 w 2318"/>
              <a:gd name="T53" fmla="*/ 30 h 160"/>
              <a:gd name="T54" fmla="*/ 1175 w 2318"/>
              <a:gd name="T55" fmla="*/ 27 h 160"/>
              <a:gd name="T56" fmla="*/ 1093 w 2318"/>
              <a:gd name="T57" fmla="*/ 13 h 160"/>
              <a:gd name="T58" fmla="*/ 917 w 2318"/>
              <a:gd name="T59" fmla="*/ 25 h 160"/>
              <a:gd name="T60" fmla="*/ 745 w 2318"/>
              <a:gd name="T61" fmla="*/ 36 h 160"/>
              <a:gd name="T62" fmla="*/ 588 w 2318"/>
              <a:gd name="T63" fmla="*/ 38 h 160"/>
              <a:gd name="T64" fmla="*/ 408 w 2318"/>
              <a:gd name="T65" fmla="*/ 51 h 160"/>
              <a:gd name="T66" fmla="*/ 256 w 2318"/>
              <a:gd name="T67" fmla="*/ 79 h 160"/>
              <a:gd name="T68" fmla="*/ 175 w 2318"/>
              <a:gd name="T69" fmla="*/ 100 h 160"/>
              <a:gd name="T70" fmla="*/ 91 w 2318"/>
              <a:gd name="T71" fmla="*/ 125 h 160"/>
              <a:gd name="T72" fmla="*/ 30 w 2318"/>
              <a:gd name="T73" fmla="*/ 148 h 160"/>
              <a:gd name="T74" fmla="*/ 13 w 2318"/>
              <a:gd name="T75" fmla="*/ 157 h 160"/>
              <a:gd name="T76" fmla="*/ 0 w 2318"/>
              <a:gd name="T77" fmla="*/ 158 h 160"/>
              <a:gd name="T78" fmla="*/ 7 w 2318"/>
              <a:gd name="T79" fmla="*/ 145 h 160"/>
              <a:gd name="T80" fmla="*/ 56 w 2318"/>
              <a:gd name="T81" fmla="*/ 123 h 160"/>
              <a:gd name="T82" fmla="*/ 130 w 2318"/>
              <a:gd name="T83" fmla="*/ 99 h 160"/>
              <a:gd name="T84" fmla="*/ 207 w 2318"/>
              <a:gd name="T85" fmla="*/ 78 h 160"/>
              <a:gd name="T86" fmla="*/ 263 w 2318"/>
              <a:gd name="T87" fmla="*/ 64 h 160"/>
              <a:gd name="T88" fmla="*/ 341 w 2318"/>
              <a:gd name="T89" fmla="*/ 48 h 160"/>
              <a:gd name="T90" fmla="*/ 532 w 2318"/>
              <a:gd name="T91" fmla="*/ 27 h 160"/>
              <a:gd name="T92" fmla="*/ 687 w 2318"/>
              <a:gd name="T93" fmla="*/ 24 h 160"/>
              <a:gd name="T94" fmla="*/ 862 w 2318"/>
              <a:gd name="T95" fmla="*/ 17 h 160"/>
              <a:gd name="T96" fmla="*/ 1064 w 2318"/>
              <a:gd name="T97" fmla="*/ 0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8" h="160">
                <a:moveTo>
                  <a:pt x="1064" y="0"/>
                </a:moveTo>
                <a:lnTo>
                  <a:pt x="1093" y="1"/>
                </a:lnTo>
                <a:lnTo>
                  <a:pt x="1122" y="4"/>
                </a:lnTo>
                <a:lnTo>
                  <a:pt x="1150" y="9"/>
                </a:lnTo>
                <a:lnTo>
                  <a:pt x="1177" y="15"/>
                </a:lnTo>
                <a:lnTo>
                  <a:pt x="1203" y="18"/>
                </a:lnTo>
                <a:lnTo>
                  <a:pt x="1229" y="18"/>
                </a:lnTo>
                <a:lnTo>
                  <a:pt x="1243" y="17"/>
                </a:lnTo>
                <a:lnTo>
                  <a:pt x="1257" y="15"/>
                </a:lnTo>
                <a:lnTo>
                  <a:pt x="1276" y="11"/>
                </a:lnTo>
                <a:lnTo>
                  <a:pt x="1298" y="10"/>
                </a:lnTo>
                <a:lnTo>
                  <a:pt x="1347" y="15"/>
                </a:lnTo>
                <a:lnTo>
                  <a:pt x="1395" y="21"/>
                </a:lnTo>
                <a:lnTo>
                  <a:pt x="1444" y="30"/>
                </a:lnTo>
                <a:lnTo>
                  <a:pt x="1488" y="38"/>
                </a:lnTo>
                <a:lnTo>
                  <a:pt x="1532" y="45"/>
                </a:lnTo>
                <a:lnTo>
                  <a:pt x="1574" y="47"/>
                </a:lnTo>
                <a:lnTo>
                  <a:pt x="1616" y="47"/>
                </a:lnTo>
                <a:lnTo>
                  <a:pt x="1660" y="47"/>
                </a:lnTo>
                <a:lnTo>
                  <a:pt x="1704" y="50"/>
                </a:lnTo>
                <a:lnTo>
                  <a:pt x="1750" y="55"/>
                </a:lnTo>
                <a:lnTo>
                  <a:pt x="1794" y="59"/>
                </a:lnTo>
                <a:lnTo>
                  <a:pt x="1837" y="61"/>
                </a:lnTo>
                <a:lnTo>
                  <a:pt x="1880" y="57"/>
                </a:lnTo>
                <a:lnTo>
                  <a:pt x="1921" y="56"/>
                </a:lnTo>
                <a:lnTo>
                  <a:pt x="1962" y="59"/>
                </a:lnTo>
                <a:lnTo>
                  <a:pt x="2003" y="63"/>
                </a:lnTo>
                <a:lnTo>
                  <a:pt x="2050" y="67"/>
                </a:lnTo>
                <a:lnTo>
                  <a:pt x="2099" y="68"/>
                </a:lnTo>
                <a:lnTo>
                  <a:pt x="2117" y="68"/>
                </a:lnTo>
                <a:lnTo>
                  <a:pt x="2138" y="69"/>
                </a:lnTo>
                <a:lnTo>
                  <a:pt x="2158" y="70"/>
                </a:lnTo>
                <a:lnTo>
                  <a:pt x="2179" y="71"/>
                </a:lnTo>
                <a:lnTo>
                  <a:pt x="2201" y="72"/>
                </a:lnTo>
                <a:lnTo>
                  <a:pt x="2223" y="71"/>
                </a:lnTo>
                <a:lnTo>
                  <a:pt x="2244" y="69"/>
                </a:lnTo>
                <a:lnTo>
                  <a:pt x="2264" y="63"/>
                </a:lnTo>
                <a:lnTo>
                  <a:pt x="2282" y="54"/>
                </a:lnTo>
                <a:lnTo>
                  <a:pt x="2285" y="55"/>
                </a:lnTo>
                <a:lnTo>
                  <a:pt x="2290" y="55"/>
                </a:lnTo>
                <a:lnTo>
                  <a:pt x="2297" y="55"/>
                </a:lnTo>
                <a:lnTo>
                  <a:pt x="2304" y="55"/>
                </a:lnTo>
                <a:lnTo>
                  <a:pt x="2311" y="56"/>
                </a:lnTo>
                <a:lnTo>
                  <a:pt x="2315" y="59"/>
                </a:lnTo>
                <a:lnTo>
                  <a:pt x="2318" y="62"/>
                </a:lnTo>
                <a:lnTo>
                  <a:pt x="2317" y="67"/>
                </a:lnTo>
                <a:lnTo>
                  <a:pt x="2315" y="66"/>
                </a:lnTo>
                <a:lnTo>
                  <a:pt x="2309" y="66"/>
                </a:lnTo>
                <a:lnTo>
                  <a:pt x="2299" y="66"/>
                </a:lnTo>
                <a:lnTo>
                  <a:pt x="2290" y="66"/>
                </a:lnTo>
                <a:lnTo>
                  <a:pt x="2282" y="67"/>
                </a:lnTo>
                <a:lnTo>
                  <a:pt x="2279" y="68"/>
                </a:lnTo>
                <a:lnTo>
                  <a:pt x="2266" y="74"/>
                </a:lnTo>
                <a:lnTo>
                  <a:pt x="2254" y="78"/>
                </a:lnTo>
                <a:lnTo>
                  <a:pt x="2241" y="81"/>
                </a:lnTo>
                <a:lnTo>
                  <a:pt x="2207" y="83"/>
                </a:lnTo>
                <a:lnTo>
                  <a:pt x="2173" y="83"/>
                </a:lnTo>
                <a:lnTo>
                  <a:pt x="2138" y="82"/>
                </a:lnTo>
                <a:lnTo>
                  <a:pt x="2117" y="81"/>
                </a:lnTo>
                <a:lnTo>
                  <a:pt x="2100" y="81"/>
                </a:lnTo>
                <a:lnTo>
                  <a:pt x="2050" y="80"/>
                </a:lnTo>
                <a:lnTo>
                  <a:pt x="2002" y="76"/>
                </a:lnTo>
                <a:lnTo>
                  <a:pt x="1961" y="71"/>
                </a:lnTo>
                <a:lnTo>
                  <a:pt x="1922" y="69"/>
                </a:lnTo>
                <a:lnTo>
                  <a:pt x="1881" y="70"/>
                </a:lnTo>
                <a:lnTo>
                  <a:pt x="1837" y="74"/>
                </a:lnTo>
                <a:lnTo>
                  <a:pt x="1794" y="72"/>
                </a:lnTo>
                <a:lnTo>
                  <a:pt x="1749" y="68"/>
                </a:lnTo>
                <a:lnTo>
                  <a:pt x="1702" y="63"/>
                </a:lnTo>
                <a:lnTo>
                  <a:pt x="1659" y="60"/>
                </a:lnTo>
                <a:lnTo>
                  <a:pt x="1616" y="60"/>
                </a:lnTo>
                <a:lnTo>
                  <a:pt x="1573" y="61"/>
                </a:lnTo>
                <a:lnTo>
                  <a:pt x="1529" y="57"/>
                </a:lnTo>
                <a:lnTo>
                  <a:pt x="1485" y="51"/>
                </a:lnTo>
                <a:lnTo>
                  <a:pt x="1442" y="42"/>
                </a:lnTo>
                <a:lnTo>
                  <a:pt x="1393" y="34"/>
                </a:lnTo>
                <a:lnTo>
                  <a:pt x="1345" y="27"/>
                </a:lnTo>
                <a:lnTo>
                  <a:pt x="1298" y="23"/>
                </a:lnTo>
                <a:lnTo>
                  <a:pt x="1279" y="24"/>
                </a:lnTo>
                <a:lnTo>
                  <a:pt x="1259" y="27"/>
                </a:lnTo>
                <a:lnTo>
                  <a:pt x="1244" y="30"/>
                </a:lnTo>
                <a:lnTo>
                  <a:pt x="1229" y="31"/>
                </a:lnTo>
                <a:lnTo>
                  <a:pt x="1201" y="31"/>
                </a:lnTo>
                <a:lnTo>
                  <a:pt x="1175" y="27"/>
                </a:lnTo>
                <a:lnTo>
                  <a:pt x="1147" y="22"/>
                </a:lnTo>
                <a:lnTo>
                  <a:pt x="1120" y="17"/>
                </a:lnTo>
                <a:lnTo>
                  <a:pt x="1093" y="13"/>
                </a:lnTo>
                <a:lnTo>
                  <a:pt x="1065" y="12"/>
                </a:lnTo>
                <a:lnTo>
                  <a:pt x="991" y="18"/>
                </a:lnTo>
                <a:lnTo>
                  <a:pt x="917" y="25"/>
                </a:lnTo>
                <a:lnTo>
                  <a:pt x="863" y="30"/>
                </a:lnTo>
                <a:lnTo>
                  <a:pt x="803" y="34"/>
                </a:lnTo>
                <a:lnTo>
                  <a:pt x="745" y="36"/>
                </a:lnTo>
                <a:lnTo>
                  <a:pt x="687" y="37"/>
                </a:lnTo>
                <a:lnTo>
                  <a:pt x="639" y="37"/>
                </a:lnTo>
                <a:lnTo>
                  <a:pt x="588" y="38"/>
                </a:lnTo>
                <a:lnTo>
                  <a:pt x="533" y="40"/>
                </a:lnTo>
                <a:lnTo>
                  <a:pt x="472" y="45"/>
                </a:lnTo>
                <a:lnTo>
                  <a:pt x="408" y="51"/>
                </a:lnTo>
                <a:lnTo>
                  <a:pt x="344" y="61"/>
                </a:lnTo>
                <a:lnTo>
                  <a:pt x="280" y="74"/>
                </a:lnTo>
                <a:lnTo>
                  <a:pt x="256" y="79"/>
                </a:lnTo>
                <a:lnTo>
                  <a:pt x="230" y="85"/>
                </a:lnTo>
                <a:lnTo>
                  <a:pt x="203" y="93"/>
                </a:lnTo>
                <a:lnTo>
                  <a:pt x="175" y="100"/>
                </a:lnTo>
                <a:lnTo>
                  <a:pt x="146" y="109"/>
                </a:lnTo>
                <a:lnTo>
                  <a:pt x="118" y="116"/>
                </a:lnTo>
                <a:lnTo>
                  <a:pt x="91" y="125"/>
                </a:lnTo>
                <a:lnTo>
                  <a:pt x="67" y="132"/>
                </a:lnTo>
                <a:lnTo>
                  <a:pt x="46" y="140"/>
                </a:lnTo>
                <a:lnTo>
                  <a:pt x="30" y="148"/>
                </a:lnTo>
                <a:lnTo>
                  <a:pt x="18" y="153"/>
                </a:lnTo>
                <a:lnTo>
                  <a:pt x="13" y="157"/>
                </a:lnTo>
                <a:lnTo>
                  <a:pt x="13" y="157"/>
                </a:lnTo>
                <a:lnTo>
                  <a:pt x="13" y="155"/>
                </a:lnTo>
                <a:lnTo>
                  <a:pt x="1" y="160"/>
                </a:lnTo>
                <a:lnTo>
                  <a:pt x="0" y="158"/>
                </a:lnTo>
                <a:lnTo>
                  <a:pt x="0" y="155"/>
                </a:lnTo>
                <a:lnTo>
                  <a:pt x="1" y="152"/>
                </a:lnTo>
                <a:lnTo>
                  <a:pt x="7" y="145"/>
                </a:lnTo>
                <a:lnTo>
                  <a:pt x="19" y="139"/>
                </a:lnTo>
                <a:lnTo>
                  <a:pt x="35" y="131"/>
                </a:lnTo>
                <a:lnTo>
                  <a:pt x="56" y="123"/>
                </a:lnTo>
                <a:lnTo>
                  <a:pt x="78" y="115"/>
                </a:lnTo>
                <a:lnTo>
                  <a:pt x="104" y="107"/>
                </a:lnTo>
                <a:lnTo>
                  <a:pt x="130" y="99"/>
                </a:lnTo>
                <a:lnTo>
                  <a:pt x="156" y="92"/>
                </a:lnTo>
                <a:lnTo>
                  <a:pt x="182" y="84"/>
                </a:lnTo>
                <a:lnTo>
                  <a:pt x="207" y="78"/>
                </a:lnTo>
                <a:lnTo>
                  <a:pt x="229" y="72"/>
                </a:lnTo>
                <a:lnTo>
                  <a:pt x="249" y="67"/>
                </a:lnTo>
                <a:lnTo>
                  <a:pt x="263" y="64"/>
                </a:lnTo>
                <a:lnTo>
                  <a:pt x="272" y="62"/>
                </a:lnTo>
                <a:lnTo>
                  <a:pt x="276" y="61"/>
                </a:lnTo>
                <a:lnTo>
                  <a:pt x="341" y="48"/>
                </a:lnTo>
                <a:lnTo>
                  <a:pt x="406" y="38"/>
                </a:lnTo>
                <a:lnTo>
                  <a:pt x="470" y="32"/>
                </a:lnTo>
                <a:lnTo>
                  <a:pt x="532" y="27"/>
                </a:lnTo>
                <a:lnTo>
                  <a:pt x="588" y="25"/>
                </a:lnTo>
                <a:lnTo>
                  <a:pt x="639" y="24"/>
                </a:lnTo>
                <a:lnTo>
                  <a:pt x="687" y="24"/>
                </a:lnTo>
                <a:lnTo>
                  <a:pt x="745" y="23"/>
                </a:lnTo>
                <a:lnTo>
                  <a:pt x="802" y="21"/>
                </a:lnTo>
                <a:lnTo>
                  <a:pt x="862" y="17"/>
                </a:lnTo>
                <a:lnTo>
                  <a:pt x="916" y="12"/>
                </a:lnTo>
                <a:lnTo>
                  <a:pt x="990" y="5"/>
                </a:lnTo>
                <a:lnTo>
                  <a:pt x="1064" y="0"/>
                </a:lnTo>
                <a:close/>
              </a:path>
            </a:pathLst>
          </a:custGeom>
          <a:grpFill/>
          <a:ln w="0">
            <a:noFill/>
            <a:prstDash val="solid"/>
            <a:round/>
            <a:headEnd/>
            <a:tailEnd/>
          </a:ln>
        </xdr:spPr>
      </xdr:sp>
      <xdr:sp macro="" textlink="">
        <xdr:nvSpPr>
          <xdr:cNvPr id="43" name="Freeform 42">
            <a:extLst>
              <a:ext uri="{FF2B5EF4-FFF2-40B4-BE49-F238E27FC236}">
                <a16:creationId xmlns:a16="http://schemas.microsoft.com/office/drawing/2014/main" id="{00000000-0008-0000-0200-00002B000000}"/>
              </a:ext>
            </a:extLst>
          </xdr:cNvPr>
          <xdr:cNvSpPr>
            <a:spLocks/>
          </xdr:cNvSpPr>
        </xdr:nvSpPr>
        <xdr:spPr bwMode="auto">
          <a:xfrm>
            <a:off x="1249" y="41"/>
            <a:ext cx="20" cy="2"/>
          </a:xfrm>
          <a:custGeom>
            <a:avLst/>
            <a:gdLst>
              <a:gd name="T0" fmla="*/ 263 w 263"/>
              <a:gd name="T1" fmla="*/ 0 h 22"/>
              <a:gd name="T2" fmla="*/ 263 w 263"/>
              <a:gd name="T3" fmla="*/ 4 h 22"/>
              <a:gd name="T4" fmla="*/ 232 w 263"/>
              <a:gd name="T5" fmla="*/ 4 h 22"/>
              <a:gd name="T6" fmla="*/ 202 w 263"/>
              <a:gd name="T7" fmla="*/ 8 h 22"/>
              <a:gd name="T8" fmla="*/ 172 w 263"/>
              <a:gd name="T9" fmla="*/ 13 h 22"/>
              <a:gd name="T10" fmla="*/ 130 w 263"/>
              <a:gd name="T11" fmla="*/ 18 h 22"/>
              <a:gd name="T12" fmla="*/ 88 w 263"/>
              <a:gd name="T13" fmla="*/ 22 h 22"/>
              <a:gd name="T14" fmla="*/ 75 w 263"/>
              <a:gd name="T15" fmla="*/ 21 h 22"/>
              <a:gd name="T16" fmla="*/ 60 w 263"/>
              <a:gd name="T17" fmla="*/ 21 h 22"/>
              <a:gd name="T18" fmla="*/ 51 w 263"/>
              <a:gd name="T19" fmla="*/ 21 h 22"/>
              <a:gd name="T20" fmla="*/ 39 w 263"/>
              <a:gd name="T21" fmla="*/ 21 h 22"/>
              <a:gd name="T22" fmla="*/ 27 w 263"/>
              <a:gd name="T23" fmla="*/ 19 h 22"/>
              <a:gd name="T24" fmla="*/ 20 w 263"/>
              <a:gd name="T25" fmla="*/ 17 h 22"/>
              <a:gd name="T26" fmla="*/ 12 w 263"/>
              <a:gd name="T27" fmla="*/ 14 h 22"/>
              <a:gd name="T28" fmla="*/ 9 w 263"/>
              <a:gd name="T29" fmla="*/ 12 h 22"/>
              <a:gd name="T30" fmla="*/ 6 w 263"/>
              <a:gd name="T31" fmla="*/ 11 h 22"/>
              <a:gd name="T32" fmla="*/ 3 w 263"/>
              <a:gd name="T33" fmla="*/ 10 h 22"/>
              <a:gd name="T34" fmla="*/ 0 w 263"/>
              <a:gd name="T35" fmla="*/ 10 h 22"/>
              <a:gd name="T36" fmla="*/ 9 w 263"/>
              <a:gd name="T37" fmla="*/ 10 h 22"/>
              <a:gd name="T38" fmla="*/ 19 w 263"/>
              <a:gd name="T39" fmla="*/ 12 h 22"/>
              <a:gd name="T40" fmla="*/ 28 w 263"/>
              <a:gd name="T41" fmla="*/ 15 h 22"/>
              <a:gd name="T42" fmla="*/ 39 w 263"/>
              <a:gd name="T43" fmla="*/ 16 h 22"/>
              <a:gd name="T44" fmla="*/ 51 w 263"/>
              <a:gd name="T45" fmla="*/ 16 h 22"/>
              <a:gd name="T46" fmla="*/ 60 w 263"/>
              <a:gd name="T47" fmla="*/ 16 h 22"/>
              <a:gd name="T48" fmla="*/ 75 w 263"/>
              <a:gd name="T49" fmla="*/ 16 h 22"/>
              <a:gd name="T50" fmla="*/ 88 w 263"/>
              <a:gd name="T51" fmla="*/ 17 h 22"/>
              <a:gd name="T52" fmla="*/ 130 w 263"/>
              <a:gd name="T53" fmla="*/ 14 h 22"/>
              <a:gd name="T54" fmla="*/ 171 w 263"/>
              <a:gd name="T55" fmla="*/ 9 h 22"/>
              <a:gd name="T56" fmla="*/ 201 w 263"/>
              <a:gd name="T57" fmla="*/ 3 h 22"/>
              <a:gd name="T58" fmla="*/ 232 w 263"/>
              <a:gd name="T59" fmla="*/ 0 h 22"/>
              <a:gd name="T60" fmla="*/ 263 w 263"/>
              <a:gd name="T6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63" h="22">
                <a:moveTo>
                  <a:pt x="263" y="0"/>
                </a:moveTo>
                <a:lnTo>
                  <a:pt x="263" y="4"/>
                </a:lnTo>
                <a:lnTo>
                  <a:pt x="232" y="4"/>
                </a:lnTo>
                <a:lnTo>
                  <a:pt x="202" y="8"/>
                </a:lnTo>
                <a:lnTo>
                  <a:pt x="172" y="13"/>
                </a:lnTo>
                <a:lnTo>
                  <a:pt x="130" y="18"/>
                </a:lnTo>
                <a:lnTo>
                  <a:pt x="88" y="22"/>
                </a:lnTo>
                <a:lnTo>
                  <a:pt x="75" y="21"/>
                </a:lnTo>
                <a:lnTo>
                  <a:pt x="60" y="21"/>
                </a:lnTo>
                <a:lnTo>
                  <a:pt x="51" y="21"/>
                </a:lnTo>
                <a:lnTo>
                  <a:pt x="39" y="21"/>
                </a:lnTo>
                <a:lnTo>
                  <a:pt x="27" y="19"/>
                </a:lnTo>
                <a:lnTo>
                  <a:pt x="20" y="17"/>
                </a:lnTo>
                <a:lnTo>
                  <a:pt x="12" y="14"/>
                </a:lnTo>
                <a:lnTo>
                  <a:pt x="9" y="12"/>
                </a:lnTo>
                <a:lnTo>
                  <a:pt x="6" y="11"/>
                </a:lnTo>
                <a:lnTo>
                  <a:pt x="3" y="10"/>
                </a:lnTo>
                <a:lnTo>
                  <a:pt x="0" y="10"/>
                </a:lnTo>
                <a:lnTo>
                  <a:pt x="9" y="10"/>
                </a:lnTo>
                <a:lnTo>
                  <a:pt x="19" y="12"/>
                </a:lnTo>
                <a:lnTo>
                  <a:pt x="28" y="15"/>
                </a:lnTo>
                <a:lnTo>
                  <a:pt x="39" y="16"/>
                </a:lnTo>
                <a:lnTo>
                  <a:pt x="51" y="16"/>
                </a:lnTo>
                <a:lnTo>
                  <a:pt x="60" y="16"/>
                </a:lnTo>
                <a:lnTo>
                  <a:pt x="75" y="16"/>
                </a:lnTo>
                <a:lnTo>
                  <a:pt x="88" y="17"/>
                </a:lnTo>
                <a:lnTo>
                  <a:pt x="130" y="14"/>
                </a:lnTo>
                <a:lnTo>
                  <a:pt x="171" y="9"/>
                </a:lnTo>
                <a:lnTo>
                  <a:pt x="201" y="3"/>
                </a:lnTo>
                <a:lnTo>
                  <a:pt x="232" y="0"/>
                </a:lnTo>
                <a:lnTo>
                  <a:pt x="263" y="0"/>
                </a:lnTo>
                <a:close/>
              </a:path>
            </a:pathLst>
          </a:custGeom>
          <a:grpFill/>
          <a:ln w="0">
            <a:noFill/>
            <a:prstDash val="solid"/>
            <a:round/>
            <a:headEnd/>
            <a:tailEnd/>
          </a:ln>
        </xdr:spPr>
      </xdr:sp>
      <xdr:sp macro="" textlink="">
        <xdr:nvSpPr>
          <xdr:cNvPr id="44" name="Freeform 43">
            <a:extLst>
              <a:ext uri="{FF2B5EF4-FFF2-40B4-BE49-F238E27FC236}">
                <a16:creationId xmlns:a16="http://schemas.microsoft.com/office/drawing/2014/main" id="{00000000-0008-0000-0200-00002C000000}"/>
              </a:ext>
            </a:extLst>
          </xdr:cNvPr>
          <xdr:cNvSpPr>
            <a:spLocks/>
          </xdr:cNvSpPr>
        </xdr:nvSpPr>
        <xdr:spPr bwMode="auto">
          <a:xfrm>
            <a:off x="1250" y="42"/>
            <a:ext cx="16" cy="3"/>
          </a:xfrm>
          <a:custGeom>
            <a:avLst/>
            <a:gdLst>
              <a:gd name="T0" fmla="*/ 8 w 201"/>
              <a:gd name="T1" fmla="*/ 0 h 30"/>
              <a:gd name="T2" fmla="*/ 17 w 201"/>
              <a:gd name="T3" fmla="*/ 2 h 30"/>
              <a:gd name="T4" fmla="*/ 25 w 201"/>
              <a:gd name="T5" fmla="*/ 5 h 30"/>
              <a:gd name="T6" fmla="*/ 32 w 201"/>
              <a:gd name="T7" fmla="*/ 9 h 30"/>
              <a:gd name="T8" fmla="*/ 37 w 201"/>
              <a:gd name="T9" fmla="*/ 11 h 30"/>
              <a:gd name="T10" fmla="*/ 42 w 201"/>
              <a:gd name="T11" fmla="*/ 12 h 30"/>
              <a:gd name="T12" fmla="*/ 61 w 201"/>
              <a:gd name="T13" fmla="*/ 12 h 30"/>
              <a:gd name="T14" fmla="*/ 78 w 201"/>
              <a:gd name="T15" fmla="*/ 10 h 30"/>
              <a:gd name="T16" fmla="*/ 96 w 201"/>
              <a:gd name="T17" fmla="*/ 5 h 30"/>
              <a:gd name="T18" fmla="*/ 114 w 201"/>
              <a:gd name="T19" fmla="*/ 4 h 30"/>
              <a:gd name="T20" fmla="*/ 131 w 201"/>
              <a:gd name="T21" fmla="*/ 5 h 30"/>
              <a:gd name="T22" fmla="*/ 150 w 201"/>
              <a:gd name="T23" fmla="*/ 10 h 30"/>
              <a:gd name="T24" fmla="*/ 151 w 201"/>
              <a:gd name="T25" fmla="*/ 10 h 30"/>
              <a:gd name="T26" fmla="*/ 152 w 201"/>
              <a:gd name="T27" fmla="*/ 10 h 30"/>
              <a:gd name="T28" fmla="*/ 155 w 201"/>
              <a:gd name="T29" fmla="*/ 11 h 30"/>
              <a:gd name="T30" fmla="*/ 157 w 201"/>
              <a:gd name="T31" fmla="*/ 12 h 30"/>
              <a:gd name="T32" fmla="*/ 160 w 201"/>
              <a:gd name="T33" fmla="*/ 13 h 30"/>
              <a:gd name="T34" fmla="*/ 164 w 201"/>
              <a:gd name="T35" fmla="*/ 13 h 30"/>
              <a:gd name="T36" fmla="*/ 165 w 201"/>
              <a:gd name="T37" fmla="*/ 14 h 30"/>
              <a:gd name="T38" fmla="*/ 166 w 201"/>
              <a:gd name="T39" fmla="*/ 14 h 30"/>
              <a:gd name="T40" fmla="*/ 179 w 201"/>
              <a:gd name="T41" fmla="*/ 17 h 30"/>
              <a:gd name="T42" fmla="*/ 190 w 201"/>
              <a:gd name="T43" fmla="*/ 22 h 30"/>
              <a:gd name="T44" fmla="*/ 201 w 201"/>
              <a:gd name="T45" fmla="*/ 26 h 30"/>
              <a:gd name="T46" fmla="*/ 199 w 201"/>
              <a:gd name="T47" fmla="*/ 30 h 30"/>
              <a:gd name="T48" fmla="*/ 189 w 201"/>
              <a:gd name="T49" fmla="*/ 26 h 30"/>
              <a:gd name="T50" fmla="*/ 176 w 201"/>
              <a:gd name="T51" fmla="*/ 22 h 30"/>
              <a:gd name="T52" fmla="*/ 165 w 201"/>
              <a:gd name="T53" fmla="*/ 18 h 30"/>
              <a:gd name="T54" fmla="*/ 149 w 201"/>
              <a:gd name="T55" fmla="*/ 14 h 30"/>
              <a:gd name="T56" fmla="*/ 131 w 201"/>
              <a:gd name="T57" fmla="*/ 10 h 30"/>
              <a:gd name="T58" fmla="*/ 115 w 201"/>
              <a:gd name="T59" fmla="*/ 9 h 30"/>
              <a:gd name="T60" fmla="*/ 97 w 201"/>
              <a:gd name="T61" fmla="*/ 12 h 30"/>
              <a:gd name="T62" fmla="*/ 95 w 201"/>
              <a:gd name="T63" fmla="*/ 12 h 30"/>
              <a:gd name="T64" fmla="*/ 78 w 201"/>
              <a:gd name="T65" fmla="*/ 15 h 30"/>
              <a:gd name="T66" fmla="*/ 60 w 201"/>
              <a:gd name="T67" fmla="*/ 17 h 30"/>
              <a:gd name="T68" fmla="*/ 41 w 201"/>
              <a:gd name="T69" fmla="*/ 16 h 30"/>
              <a:gd name="T70" fmla="*/ 33 w 201"/>
              <a:gd name="T71" fmla="*/ 14 h 30"/>
              <a:gd name="T72" fmla="*/ 24 w 201"/>
              <a:gd name="T73" fmla="*/ 10 h 30"/>
              <a:gd name="T74" fmla="*/ 11 w 201"/>
              <a:gd name="T75" fmla="*/ 5 h 30"/>
              <a:gd name="T76" fmla="*/ 1 w 201"/>
              <a:gd name="T77" fmla="*/ 4 h 30"/>
              <a:gd name="T78" fmla="*/ 0 w 201"/>
              <a:gd name="T79" fmla="*/ 0 h 30"/>
              <a:gd name="T80" fmla="*/ 8 w 201"/>
              <a:gd name="T81"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01" h="30">
                <a:moveTo>
                  <a:pt x="8" y="0"/>
                </a:moveTo>
                <a:lnTo>
                  <a:pt x="17" y="2"/>
                </a:lnTo>
                <a:lnTo>
                  <a:pt x="25" y="5"/>
                </a:lnTo>
                <a:lnTo>
                  <a:pt x="32" y="9"/>
                </a:lnTo>
                <a:lnTo>
                  <a:pt x="37" y="11"/>
                </a:lnTo>
                <a:lnTo>
                  <a:pt x="42" y="12"/>
                </a:lnTo>
                <a:lnTo>
                  <a:pt x="61" y="12"/>
                </a:lnTo>
                <a:lnTo>
                  <a:pt x="78" y="10"/>
                </a:lnTo>
                <a:lnTo>
                  <a:pt x="96" y="5"/>
                </a:lnTo>
                <a:lnTo>
                  <a:pt x="114" y="4"/>
                </a:lnTo>
                <a:lnTo>
                  <a:pt x="131" y="5"/>
                </a:lnTo>
                <a:lnTo>
                  <a:pt x="150" y="10"/>
                </a:lnTo>
                <a:lnTo>
                  <a:pt x="151" y="10"/>
                </a:lnTo>
                <a:lnTo>
                  <a:pt x="152" y="10"/>
                </a:lnTo>
                <a:lnTo>
                  <a:pt x="155" y="11"/>
                </a:lnTo>
                <a:lnTo>
                  <a:pt x="157" y="12"/>
                </a:lnTo>
                <a:lnTo>
                  <a:pt x="160" y="13"/>
                </a:lnTo>
                <a:lnTo>
                  <a:pt x="164" y="13"/>
                </a:lnTo>
                <a:lnTo>
                  <a:pt x="165" y="14"/>
                </a:lnTo>
                <a:lnTo>
                  <a:pt x="166" y="14"/>
                </a:lnTo>
                <a:lnTo>
                  <a:pt x="179" y="17"/>
                </a:lnTo>
                <a:lnTo>
                  <a:pt x="190" y="22"/>
                </a:lnTo>
                <a:lnTo>
                  <a:pt x="201" y="26"/>
                </a:lnTo>
                <a:lnTo>
                  <a:pt x="199" y="30"/>
                </a:lnTo>
                <a:lnTo>
                  <a:pt x="189" y="26"/>
                </a:lnTo>
                <a:lnTo>
                  <a:pt x="176" y="22"/>
                </a:lnTo>
                <a:lnTo>
                  <a:pt x="165" y="18"/>
                </a:lnTo>
                <a:lnTo>
                  <a:pt x="149" y="14"/>
                </a:lnTo>
                <a:lnTo>
                  <a:pt x="131" y="10"/>
                </a:lnTo>
                <a:lnTo>
                  <a:pt x="115" y="9"/>
                </a:lnTo>
                <a:lnTo>
                  <a:pt x="97" y="12"/>
                </a:lnTo>
                <a:lnTo>
                  <a:pt x="95" y="12"/>
                </a:lnTo>
                <a:lnTo>
                  <a:pt x="78" y="15"/>
                </a:lnTo>
                <a:lnTo>
                  <a:pt x="60" y="17"/>
                </a:lnTo>
                <a:lnTo>
                  <a:pt x="41" y="16"/>
                </a:lnTo>
                <a:lnTo>
                  <a:pt x="33" y="14"/>
                </a:lnTo>
                <a:lnTo>
                  <a:pt x="24" y="10"/>
                </a:lnTo>
                <a:lnTo>
                  <a:pt x="11" y="5"/>
                </a:lnTo>
                <a:lnTo>
                  <a:pt x="1" y="4"/>
                </a:lnTo>
                <a:lnTo>
                  <a:pt x="0" y="0"/>
                </a:lnTo>
                <a:lnTo>
                  <a:pt x="8" y="0"/>
                </a:lnTo>
                <a:close/>
              </a:path>
            </a:pathLst>
          </a:custGeom>
          <a:grpFill/>
          <a:ln w="0">
            <a:noFill/>
            <a:prstDash val="solid"/>
            <a:round/>
            <a:headEnd/>
            <a:tailEnd/>
          </a:ln>
        </xdr:spPr>
      </xdr:sp>
      <xdr:sp macro="" textlink="">
        <xdr:nvSpPr>
          <xdr:cNvPr id="45" name="Freeform 44">
            <a:extLst>
              <a:ext uri="{FF2B5EF4-FFF2-40B4-BE49-F238E27FC236}">
                <a16:creationId xmlns:a16="http://schemas.microsoft.com/office/drawing/2014/main" id="{00000000-0008-0000-0200-00002D000000}"/>
              </a:ext>
            </a:extLst>
          </xdr:cNvPr>
          <xdr:cNvSpPr>
            <a:spLocks/>
          </xdr:cNvSpPr>
        </xdr:nvSpPr>
        <xdr:spPr bwMode="auto">
          <a:xfrm>
            <a:off x="1271" y="42"/>
            <a:ext cx="6" cy="1"/>
          </a:xfrm>
          <a:custGeom>
            <a:avLst/>
            <a:gdLst>
              <a:gd name="T0" fmla="*/ 22 w 73"/>
              <a:gd name="T1" fmla="*/ 0 h 14"/>
              <a:gd name="T2" fmla="*/ 36 w 73"/>
              <a:gd name="T3" fmla="*/ 1 h 14"/>
              <a:gd name="T4" fmla="*/ 50 w 73"/>
              <a:gd name="T5" fmla="*/ 3 h 14"/>
              <a:gd name="T6" fmla="*/ 62 w 73"/>
              <a:gd name="T7" fmla="*/ 6 h 14"/>
              <a:gd name="T8" fmla="*/ 73 w 73"/>
              <a:gd name="T9" fmla="*/ 9 h 14"/>
              <a:gd name="T10" fmla="*/ 71 w 73"/>
              <a:gd name="T11" fmla="*/ 14 h 14"/>
              <a:gd name="T12" fmla="*/ 71 w 73"/>
              <a:gd name="T13" fmla="*/ 14 h 14"/>
              <a:gd name="T14" fmla="*/ 66 w 73"/>
              <a:gd name="T15" fmla="*/ 13 h 14"/>
              <a:gd name="T16" fmla="*/ 59 w 73"/>
              <a:gd name="T17" fmla="*/ 10 h 14"/>
              <a:gd name="T18" fmla="*/ 48 w 73"/>
              <a:gd name="T19" fmla="*/ 8 h 14"/>
              <a:gd name="T20" fmla="*/ 35 w 73"/>
              <a:gd name="T21" fmla="*/ 5 h 14"/>
              <a:gd name="T22" fmla="*/ 24 w 73"/>
              <a:gd name="T23" fmla="*/ 4 h 14"/>
              <a:gd name="T24" fmla="*/ 12 w 73"/>
              <a:gd name="T25" fmla="*/ 4 h 14"/>
              <a:gd name="T26" fmla="*/ 2 w 73"/>
              <a:gd name="T27" fmla="*/ 6 h 14"/>
              <a:gd name="T28" fmla="*/ 0 w 73"/>
              <a:gd name="T29" fmla="*/ 3 h 14"/>
              <a:gd name="T30" fmla="*/ 10 w 73"/>
              <a:gd name="T31" fmla="*/ 1 h 14"/>
              <a:gd name="T32" fmla="*/ 22 w 7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73" h="14">
                <a:moveTo>
                  <a:pt x="22" y="0"/>
                </a:moveTo>
                <a:lnTo>
                  <a:pt x="36" y="1"/>
                </a:lnTo>
                <a:lnTo>
                  <a:pt x="50" y="3"/>
                </a:lnTo>
                <a:lnTo>
                  <a:pt x="62" y="6"/>
                </a:lnTo>
                <a:lnTo>
                  <a:pt x="73" y="9"/>
                </a:lnTo>
                <a:lnTo>
                  <a:pt x="71" y="14"/>
                </a:lnTo>
                <a:lnTo>
                  <a:pt x="71" y="14"/>
                </a:lnTo>
                <a:lnTo>
                  <a:pt x="66" y="13"/>
                </a:lnTo>
                <a:lnTo>
                  <a:pt x="59" y="10"/>
                </a:lnTo>
                <a:lnTo>
                  <a:pt x="48" y="8"/>
                </a:lnTo>
                <a:lnTo>
                  <a:pt x="35" y="5"/>
                </a:lnTo>
                <a:lnTo>
                  <a:pt x="24" y="4"/>
                </a:lnTo>
                <a:lnTo>
                  <a:pt x="12" y="4"/>
                </a:lnTo>
                <a:lnTo>
                  <a:pt x="2" y="6"/>
                </a:lnTo>
                <a:lnTo>
                  <a:pt x="0" y="3"/>
                </a:lnTo>
                <a:lnTo>
                  <a:pt x="10" y="1"/>
                </a:lnTo>
                <a:lnTo>
                  <a:pt x="22" y="0"/>
                </a:lnTo>
                <a:close/>
              </a:path>
            </a:pathLst>
          </a:custGeom>
          <a:grpFill/>
          <a:ln w="0">
            <a:noFill/>
            <a:prstDash val="solid"/>
            <a:round/>
            <a:headEnd/>
            <a:tailEnd/>
          </a:ln>
        </xdr:spPr>
      </xdr:sp>
      <xdr:sp macro="" textlink="">
        <xdr:nvSpPr>
          <xdr:cNvPr id="46" name="Freeform 45">
            <a:extLst>
              <a:ext uri="{FF2B5EF4-FFF2-40B4-BE49-F238E27FC236}">
                <a16:creationId xmlns:a16="http://schemas.microsoft.com/office/drawing/2014/main" id="{00000000-0008-0000-0200-00002E000000}"/>
              </a:ext>
            </a:extLst>
          </xdr:cNvPr>
          <xdr:cNvSpPr>
            <a:spLocks/>
          </xdr:cNvSpPr>
        </xdr:nvSpPr>
        <xdr:spPr bwMode="auto">
          <a:xfrm>
            <a:off x="1275" y="41"/>
            <a:ext cx="10" cy="3"/>
          </a:xfrm>
          <a:custGeom>
            <a:avLst/>
            <a:gdLst>
              <a:gd name="T0" fmla="*/ 67 w 129"/>
              <a:gd name="T1" fmla="*/ 0 h 34"/>
              <a:gd name="T2" fmla="*/ 69 w 129"/>
              <a:gd name="T3" fmla="*/ 4 h 34"/>
              <a:gd name="T4" fmla="*/ 57 w 129"/>
              <a:gd name="T5" fmla="*/ 8 h 34"/>
              <a:gd name="T6" fmla="*/ 46 w 129"/>
              <a:gd name="T7" fmla="*/ 11 h 34"/>
              <a:gd name="T8" fmla="*/ 38 w 129"/>
              <a:gd name="T9" fmla="*/ 16 h 34"/>
              <a:gd name="T10" fmla="*/ 44 w 129"/>
              <a:gd name="T11" fmla="*/ 15 h 34"/>
              <a:gd name="T12" fmla="*/ 49 w 129"/>
              <a:gd name="T13" fmla="*/ 15 h 34"/>
              <a:gd name="T14" fmla="*/ 53 w 129"/>
              <a:gd name="T15" fmla="*/ 15 h 34"/>
              <a:gd name="T16" fmla="*/ 57 w 129"/>
              <a:gd name="T17" fmla="*/ 15 h 34"/>
              <a:gd name="T18" fmla="*/ 62 w 129"/>
              <a:gd name="T19" fmla="*/ 16 h 34"/>
              <a:gd name="T20" fmla="*/ 68 w 129"/>
              <a:gd name="T21" fmla="*/ 19 h 34"/>
              <a:gd name="T22" fmla="*/ 73 w 129"/>
              <a:gd name="T23" fmla="*/ 21 h 34"/>
              <a:gd name="T24" fmla="*/ 77 w 129"/>
              <a:gd name="T25" fmla="*/ 25 h 34"/>
              <a:gd name="T26" fmla="*/ 83 w 129"/>
              <a:gd name="T27" fmla="*/ 27 h 34"/>
              <a:gd name="T28" fmla="*/ 101 w 129"/>
              <a:gd name="T29" fmla="*/ 30 h 34"/>
              <a:gd name="T30" fmla="*/ 115 w 129"/>
              <a:gd name="T31" fmla="*/ 29 h 34"/>
              <a:gd name="T32" fmla="*/ 128 w 129"/>
              <a:gd name="T33" fmla="*/ 27 h 34"/>
              <a:gd name="T34" fmla="*/ 129 w 129"/>
              <a:gd name="T35" fmla="*/ 31 h 34"/>
              <a:gd name="T36" fmla="*/ 113 w 129"/>
              <a:gd name="T37" fmla="*/ 34 h 34"/>
              <a:gd name="T38" fmla="*/ 98 w 129"/>
              <a:gd name="T39" fmla="*/ 34 h 34"/>
              <a:gd name="T40" fmla="*/ 81 w 129"/>
              <a:gd name="T41" fmla="*/ 31 h 34"/>
              <a:gd name="T42" fmla="*/ 75 w 129"/>
              <a:gd name="T43" fmla="*/ 29 h 34"/>
              <a:gd name="T44" fmla="*/ 70 w 129"/>
              <a:gd name="T45" fmla="*/ 26 h 34"/>
              <a:gd name="T46" fmla="*/ 66 w 129"/>
              <a:gd name="T47" fmla="*/ 23 h 34"/>
              <a:gd name="T48" fmla="*/ 61 w 129"/>
              <a:gd name="T49" fmla="*/ 20 h 34"/>
              <a:gd name="T50" fmla="*/ 56 w 129"/>
              <a:gd name="T51" fmla="*/ 19 h 34"/>
              <a:gd name="T52" fmla="*/ 51 w 129"/>
              <a:gd name="T53" fmla="*/ 19 h 34"/>
              <a:gd name="T54" fmla="*/ 45 w 129"/>
              <a:gd name="T55" fmla="*/ 19 h 34"/>
              <a:gd name="T56" fmla="*/ 39 w 129"/>
              <a:gd name="T57" fmla="*/ 20 h 34"/>
              <a:gd name="T58" fmla="*/ 30 w 129"/>
              <a:gd name="T59" fmla="*/ 20 h 34"/>
              <a:gd name="T60" fmla="*/ 21 w 129"/>
              <a:gd name="T61" fmla="*/ 21 h 34"/>
              <a:gd name="T62" fmla="*/ 12 w 129"/>
              <a:gd name="T63" fmla="*/ 20 h 34"/>
              <a:gd name="T64" fmla="*/ 5 w 129"/>
              <a:gd name="T65" fmla="*/ 18 h 34"/>
              <a:gd name="T66" fmla="*/ 0 w 129"/>
              <a:gd name="T67" fmla="*/ 15 h 34"/>
              <a:gd name="T68" fmla="*/ 20 w 129"/>
              <a:gd name="T69" fmla="*/ 13 h 34"/>
              <a:gd name="T70" fmla="*/ 38 w 129"/>
              <a:gd name="T71" fmla="*/ 9 h 34"/>
              <a:gd name="T72" fmla="*/ 56 w 129"/>
              <a:gd name="T73" fmla="*/ 3 h 34"/>
              <a:gd name="T74" fmla="*/ 67 w 129"/>
              <a:gd name="T7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29" h="34">
                <a:moveTo>
                  <a:pt x="67" y="0"/>
                </a:moveTo>
                <a:lnTo>
                  <a:pt x="69" y="4"/>
                </a:lnTo>
                <a:lnTo>
                  <a:pt x="57" y="8"/>
                </a:lnTo>
                <a:lnTo>
                  <a:pt x="46" y="11"/>
                </a:lnTo>
                <a:lnTo>
                  <a:pt x="38" y="16"/>
                </a:lnTo>
                <a:lnTo>
                  <a:pt x="44" y="15"/>
                </a:lnTo>
                <a:lnTo>
                  <a:pt x="49" y="15"/>
                </a:lnTo>
                <a:lnTo>
                  <a:pt x="53" y="15"/>
                </a:lnTo>
                <a:lnTo>
                  <a:pt x="57" y="15"/>
                </a:lnTo>
                <a:lnTo>
                  <a:pt x="62" y="16"/>
                </a:lnTo>
                <a:lnTo>
                  <a:pt x="68" y="19"/>
                </a:lnTo>
                <a:lnTo>
                  <a:pt x="73" y="21"/>
                </a:lnTo>
                <a:lnTo>
                  <a:pt x="77" y="25"/>
                </a:lnTo>
                <a:lnTo>
                  <a:pt x="83" y="27"/>
                </a:lnTo>
                <a:lnTo>
                  <a:pt x="101" y="30"/>
                </a:lnTo>
                <a:lnTo>
                  <a:pt x="115" y="29"/>
                </a:lnTo>
                <a:lnTo>
                  <a:pt x="128" y="27"/>
                </a:lnTo>
                <a:lnTo>
                  <a:pt x="129" y="31"/>
                </a:lnTo>
                <a:lnTo>
                  <a:pt x="113" y="34"/>
                </a:lnTo>
                <a:lnTo>
                  <a:pt x="98" y="34"/>
                </a:lnTo>
                <a:lnTo>
                  <a:pt x="81" y="31"/>
                </a:lnTo>
                <a:lnTo>
                  <a:pt x="75" y="29"/>
                </a:lnTo>
                <a:lnTo>
                  <a:pt x="70" y="26"/>
                </a:lnTo>
                <a:lnTo>
                  <a:pt x="66" y="23"/>
                </a:lnTo>
                <a:lnTo>
                  <a:pt x="61" y="20"/>
                </a:lnTo>
                <a:lnTo>
                  <a:pt x="56" y="19"/>
                </a:lnTo>
                <a:lnTo>
                  <a:pt x="51" y="19"/>
                </a:lnTo>
                <a:lnTo>
                  <a:pt x="45" y="19"/>
                </a:lnTo>
                <a:lnTo>
                  <a:pt x="39" y="20"/>
                </a:lnTo>
                <a:lnTo>
                  <a:pt x="30" y="20"/>
                </a:lnTo>
                <a:lnTo>
                  <a:pt x="21" y="21"/>
                </a:lnTo>
                <a:lnTo>
                  <a:pt x="12" y="20"/>
                </a:lnTo>
                <a:lnTo>
                  <a:pt x="5" y="18"/>
                </a:lnTo>
                <a:lnTo>
                  <a:pt x="0" y="15"/>
                </a:lnTo>
                <a:lnTo>
                  <a:pt x="20" y="13"/>
                </a:lnTo>
                <a:lnTo>
                  <a:pt x="38" y="9"/>
                </a:lnTo>
                <a:lnTo>
                  <a:pt x="56" y="3"/>
                </a:lnTo>
                <a:lnTo>
                  <a:pt x="67" y="0"/>
                </a:lnTo>
                <a:close/>
              </a:path>
            </a:pathLst>
          </a:custGeom>
          <a:grpFill/>
          <a:ln w="0">
            <a:noFill/>
            <a:prstDash val="solid"/>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361950</xdr:colOff>
      <xdr:row>2</xdr:row>
      <xdr:rowOff>33337</xdr:rowOff>
    </xdr:from>
    <xdr:to>
      <xdr:col>14</xdr:col>
      <xdr:colOff>600075</xdr:colOff>
      <xdr:row>14</xdr:row>
      <xdr:rowOff>28575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314325</xdr:colOff>
      <xdr:row>0</xdr:row>
      <xdr:rowOff>161925</xdr:rowOff>
    </xdr:from>
    <xdr:to>
      <xdr:col>13</xdr:col>
      <xdr:colOff>461418</xdr:colOff>
      <xdr:row>0</xdr:row>
      <xdr:rowOff>609600</xdr:rowOff>
    </xdr:to>
    <xdr:grpSp>
      <xdr:nvGrpSpPr>
        <xdr:cNvPr id="76" name="Wheat" descr="Image of single wheat stalk with subdued color" title="Page art">
          <a:extLst>
            <a:ext uri="{FF2B5EF4-FFF2-40B4-BE49-F238E27FC236}">
              <a16:creationId xmlns:a16="http://schemas.microsoft.com/office/drawing/2014/main" id="{00000000-0008-0000-0300-00004C000000}"/>
            </a:ext>
          </a:extLst>
        </xdr:cNvPr>
        <xdr:cNvGrpSpPr>
          <a:grpSpLocks noChangeAspect="1"/>
        </xdr:cNvGrpSpPr>
      </xdr:nvGrpSpPr>
      <xdr:grpSpPr bwMode="auto">
        <a:xfrm>
          <a:off x="5848350" y="161925"/>
          <a:ext cx="2709318" cy="447675"/>
          <a:chOff x="1043" y="9"/>
          <a:chExt cx="271" cy="47"/>
        </a:xfrm>
        <a:solidFill>
          <a:srgbClr val="F6A20A"/>
        </a:solidFill>
      </xdr:grpSpPr>
      <xdr:sp macro="" textlink="">
        <xdr:nvSpPr>
          <xdr:cNvPr id="77" name="Freeform 5">
            <a:extLst>
              <a:ext uri="{FF2B5EF4-FFF2-40B4-BE49-F238E27FC236}">
                <a16:creationId xmlns:a16="http://schemas.microsoft.com/office/drawing/2014/main" id="{00000000-0008-0000-0300-00004D000000}"/>
              </a:ext>
            </a:extLst>
          </xdr:cNvPr>
          <xdr:cNvSpPr>
            <a:spLocks/>
          </xdr:cNvSpPr>
        </xdr:nvSpPr>
        <xdr:spPr bwMode="auto">
          <a:xfrm>
            <a:off x="1145" y="10"/>
            <a:ext cx="46" cy="28"/>
          </a:xfrm>
          <a:custGeom>
            <a:avLst/>
            <a:gdLst>
              <a:gd name="T0" fmla="*/ 597 w 597"/>
              <a:gd name="T1" fmla="*/ 0 h 371"/>
              <a:gd name="T2" fmla="*/ 587 w 597"/>
              <a:gd name="T3" fmla="*/ 43 h 371"/>
              <a:gd name="T4" fmla="*/ 570 w 597"/>
              <a:gd name="T5" fmla="*/ 83 h 371"/>
              <a:gd name="T6" fmla="*/ 547 w 597"/>
              <a:gd name="T7" fmla="*/ 122 h 371"/>
              <a:gd name="T8" fmla="*/ 519 w 597"/>
              <a:gd name="T9" fmla="*/ 158 h 371"/>
              <a:gd name="T10" fmla="*/ 488 w 597"/>
              <a:gd name="T11" fmla="*/ 193 h 371"/>
              <a:gd name="T12" fmla="*/ 453 w 597"/>
              <a:gd name="T13" fmla="*/ 224 h 371"/>
              <a:gd name="T14" fmla="*/ 415 w 597"/>
              <a:gd name="T15" fmla="*/ 252 h 371"/>
              <a:gd name="T16" fmla="*/ 377 w 597"/>
              <a:gd name="T17" fmla="*/ 275 h 371"/>
              <a:gd name="T18" fmla="*/ 337 w 597"/>
              <a:gd name="T19" fmla="*/ 296 h 371"/>
              <a:gd name="T20" fmla="*/ 296 w 597"/>
              <a:gd name="T21" fmla="*/ 312 h 371"/>
              <a:gd name="T22" fmla="*/ 286 w 597"/>
              <a:gd name="T23" fmla="*/ 316 h 371"/>
              <a:gd name="T24" fmla="*/ 235 w 597"/>
              <a:gd name="T25" fmla="*/ 333 h 371"/>
              <a:gd name="T26" fmla="*/ 185 w 597"/>
              <a:gd name="T27" fmla="*/ 349 h 371"/>
              <a:gd name="T28" fmla="*/ 129 w 597"/>
              <a:gd name="T29" fmla="*/ 363 h 371"/>
              <a:gd name="T30" fmla="*/ 121 w 597"/>
              <a:gd name="T31" fmla="*/ 366 h 371"/>
              <a:gd name="T32" fmla="*/ 112 w 597"/>
              <a:gd name="T33" fmla="*/ 370 h 371"/>
              <a:gd name="T34" fmla="*/ 103 w 597"/>
              <a:gd name="T35" fmla="*/ 371 h 371"/>
              <a:gd name="T36" fmla="*/ 94 w 597"/>
              <a:gd name="T37" fmla="*/ 371 h 371"/>
              <a:gd name="T38" fmla="*/ 83 w 597"/>
              <a:gd name="T39" fmla="*/ 367 h 371"/>
              <a:gd name="T40" fmla="*/ 72 w 597"/>
              <a:gd name="T41" fmla="*/ 365 h 371"/>
              <a:gd name="T42" fmla="*/ 76 w 597"/>
              <a:gd name="T43" fmla="*/ 364 h 371"/>
              <a:gd name="T44" fmla="*/ 81 w 597"/>
              <a:gd name="T45" fmla="*/ 363 h 371"/>
              <a:gd name="T46" fmla="*/ 87 w 597"/>
              <a:gd name="T47" fmla="*/ 360 h 371"/>
              <a:gd name="T48" fmla="*/ 92 w 597"/>
              <a:gd name="T49" fmla="*/ 358 h 371"/>
              <a:gd name="T50" fmla="*/ 96 w 597"/>
              <a:gd name="T51" fmla="*/ 357 h 371"/>
              <a:gd name="T52" fmla="*/ 133 w 597"/>
              <a:gd name="T53" fmla="*/ 343 h 371"/>
              <a:gd name="T54" fmla="*/ 169 w 597"/>
              <a:gd name="T55" fmla="*/ 326 h 371"/>
              <a:gd name="T56" fmla="*/ 153 w 597"/>
              <a:gd name="T57" fmla="*/ 332 h 371"/>
              <a:gd name="T58" fmla="*/ 136 w 597"/>
              <a:gd name="T59" fmla="*/ 336 h 371"/>
              <a:gd name="T60" fmla="*/ 118 w 597"/>
              <a:gd name="T61" fmla="*/ 341 h 371"/>
              <a:gd name="T62" fmla="*/ 102 w 597"/>
              <a:gd name="T63" fmla="*/ 347 h 371"/>
              <a:gd name="T64" fmla="*/ 86 w 597"/>
              <a:gd name="T65" fmla="*/ 353 h 371"/>
              <a:gd name="T66" fmla="*/ 70 w 597"/>
              <a:gd name="T67" fmla="*/ 359 h 371"/>
              <a:gd name="T68" fmla="*/ 52 w 597"/>
              <a:gd name="T69" fmla="*/ 360 h 371"/>
              <a:gd name="T70" fmla="*/ 35 w 597"/>
              <a:gd name="T71" fmla="*/ 360 h 371"/>
              <a:gd name="T72" fmla="*/ 18 w 597"/>
              <a:gd name="T73" fmla="*/ 358 h 371"/>
              <a:gd name="T74" fmla="*/ 0 w 597"/>
              <a:gd name="T75" fmla="*/ 357 h 371"/>
              <a:gd name="T76" fmla="*/ 12 w 597"/>
              <a:gd name="T77" fmla="*/ 355 h 371"/>
              <a:gd name="T78" fmla="*/ 25 w 597"/>
              <a:gd name="T79" fmla="*/ 351 h 371"/>
              <a:gd name="T80" fmla="*/ 48 w 597"/>
              <a:gd name="T81" fmla="*/ 346 h 371"/>
              <a:gd name="T82" fmla="*/ 106 w 597"/>
              <a:gd name="T83" fmla="*/ 332 h 371"/>
              <a:gd name="T84" fmla="*/ 161 w 597"/>
              <a:gd name="T85" fmla="*/ 315 h 371"/>
              <a:gd name="T86" fmla="*/ 216 w 597"/>
              <a:gd name="T87" fmla="*/ 296 h 371"/>
              <a:gd name="T88" fmla="*/ 245 w 597"/>
              <a:gd name="T89" fmla="*/ 285 h 371"/>
              <a:gd name="T90" fmla="*/ 276 w 597"/>
              <a:gd name="T91" fmla="*/ 272 h 371"/>
              <a:gd name="T92" fmla="*/ 310 w 597"/>
              <a:gd name="T93" fmla="*/ 257 h 371"/>
              <a:gd name="T94" fmla="*/ 346 w 597"/>
              <a:gd name="T95" fmla="*/ 239 h 371"/>
              <a:gd name="T96" fmla="*/ 381 w 597"/>
              <a:gd name="T97" fmla="*/ 218 h 371"/>
              <a:gd name="T98" fmla="*/ 418 w 597"/>
              <a:gd name="T99" fmla="*/ 196 h 371"/>
              <a:gd name="T100" fmla="*/ 453 w 597"/>
              <a:gd name="T101" fmla="*/ 170 h 371"/>
              <a:gd name="T102" fmla="*/ 486 w 597"/>
              <a:gd name="T103" fmla="*/ 142 h 371"/>
              <a:gd name="T104" fmla="*/ 518 w 597"/>
              <a:gd name="T105" fmla="*/ 111 h 371"/>
              <a:gd name="T106" fmla="*/ 548 w 597"/>
              <a:gd name="T107" fmla="*/ 77 h 371"/>
              <a:gd name="T108" fmla="*/ 575 w 597"/>
              <a:gd name="T109" fmla="*/ 40 h 371"/>
              <a:gd name="T110" fmla="*/ 597 w 597"/>
              <a:gd name="T111" fmla="*/ 0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7" h="371">
                <a:moveTo>
                  <a:pt x="597" y="0"/>
                </a:moveTo>
                <a:lnTo>
                  <a:pt x="587" y="43"/>
                </a:lnTo>
                <a:lnTo>
                  <a:pt x="570" y="83"/>
                </a:lnTo>
                <a:lnTo>
                  <a:pt x="547" y="122"/>
                </a:lnTo>
                <a:lnTo>
                  <a:pt x="519" y="158"/>
                </a:lnTo>
                <a:lnTo>
                  <a:pt x="488" y="193"/>
                </a:lnTo>
                <a:lnTo>
                  <a:pt x="453" y="224"/>
                </a:lnTo>
                <a:lnTo>
                  <a:pt x="415" y="252"/>
                </a:lnTo>
                <a:lnTo>
                  <a:pt x="377" y="275"/>
                </a:lnTo>
                <a:lnTo>
                  <a:pt x="337" y="296"/>
                </a:lnTo>
                <a:lnTo>
                  <a:pt x="296" y="312"/>
                </a:lnTo>
                <a:lnTo>
                  <a:pt x="286" y="316"/>
                </a:lnTo>
                <a:lnTo>
                  <a:pt x="235" y="333"/>
                </a:lnTo>
                <a:lnTo>
                  <a:pt x="185" y="349"/>
                </a:lnTo>
                <a:lnTo>
                  <a:pt x="129" y="363"/>
                </a:lnTo>
                <a:lnTo>
                  <a:pt x="121" y="366"/>
                </a:lnTo>
                <a:lnTo>
                  <a:pt x="112" y="370"/>
                </a:lnTo>
                <a:lnTo>
                  <a:pt x="103" y="371"/>
                </a:lnTo>
                <a:lnTo>
                  <a:pt x="94" y="371"/>
                </a:lnTo>
                <a:lnTo>
                  <a:pt x="83" y="367"/>
                </a:lnTo>
                <a:lnTo>
                  <a:pt x="72" y="365"/>
                </a:lnTo>
                <a:lnTo>
                  <a:pt x="76" y="364"/>
                </a:lnTo>
                <a:lnTo>
                  <a:pt x="81" y="363"/>
                </a:lnTo>
                <a:lnTo>
                  <a:pt x="87" y="360"/>
                </a:lnTo>
                <a:lnTo>
                  <a:pt x="92" y="358"/>
                </a:lnTo>
                <a:lnTo>
                  <a:pt x="96" y="357"/>
                </a:lnTo>
                <a:lnTo>
                  <a:pt x="133" y="343"/>
                </a:lnTo>
                <a:lnTo>
                  <a:pt x="169" y="326"/>
                </a:lnTo>
                <a:lnTo>
                  <a:pt x="153" y="332"/>
                </a:lnTo>
                <a:lnTo>
                  <a:pt x="136" y="336"/>
                </a:lnTo>
                <a:lnTo>
                  <a:pt x="118" y="341"/>
                </a:lnTo>
                <a:lnTo>
                  <a:pt x="102" y="347"/>
                </a:lnTo>
                <a:lnTo>
                  <a:pt x="86" y="353"/>
                </a:lnTo>
                <a:lnTo>
                  <a:pt x="70" y="359"/>
                </a:lnTo>
                <a:lnTo>
                  <a:pt x="52" y="360"/>
                </a:lnTo>
                <a:lnTo>
                  <a:pt x="35" y="360"/>
                </a:lnTo>
                <a:lnTo>
                  <a:pt x="18" y="358"/>
                </a:lnTo>
                <a:lnTo>
                  <a:pt x="0" y="357"/>
                </a:lnTo>
                <a:lnTo>
                  <a:pt x="12" y="355"/>
                </a:lnTo>
                <a:lnTo>
                  <a:pt x="25" y="351"/>
                </a:lnTo>
                <a:lnTo>
                  <a:pt x="48" y="346"/>
                </a:lnTo>
                <a:lnTo>
                  <a:pt x="106" y="332"/>
                </a:lnTo>
                <a:lnTo>
                  <a:pt x="161" y="315"/>
                </a:lnTo>
                <a:lnTo>
                  <a:pt x="216" y="296"/>
                </a:lnTo>
                <a:lnTo>
                  <a:pt x="245" y="285"/>
                </a:lnTo>
                <a:lnTo>
                  <a:pt x="276" y="272"/>
                </a:lnTo>
                <a:lnTo>
                  <a:pt x="310" y="257"/>
                </a:lnTo>
                <a:lnTo>
                  <a:pt x="346" y="239"/>
                </a:lnTo>
                <a:lnTo>
                  <a:pt x="381" y="218"/>
                </a:lnTo>
                <a:lnTo>
                  <a:pt x="418" y="196"/>
                </a:lnTo>
                <a:lnTo>
                  <a:pt x="453" y="170"/>
                </a:lnTo>
                <a:lnTo>
                  <a:pt x="486" y="142"/>
                </a:lnTo>
                <a:lnTo>
                  <a:pt x="518" y="111"/>
                </a:lnTo>
                <a:lnTo>
                  <a:pt x="548" y="77"/>
                </a:lnTo>
                <a:lnTo>
                  <a:pt x="575" y="40"/>
                </a:lnTo>
                <a:lnTo>
                  <a:pt x="597" y="0"/>
                </a:lnTo>
                <a:close/>
              </a:path>
            </a:pathLst>
          </a:custGeom>
          <a:grpFill/>
          <a:ln w="0">
            <a:noFill/>
            <a:prstDash val="solid"/>
            <a:round/>
            <a:headEnd/>
            <a:tailEnd/>
          </a:ln>
        </xdr:spPr>
      </xdr:sp>
      <xdr:sp macro="" textlink="">
        <xdr:nvSpPr>
          <xdr:cNvPr id="78" name="Freeform 6">
            <a:extLst>
              <a:ext uri="{FF2B5EF4-FFF2-40B4-BE49-F238E27FC236}">
                <a16:creationId xmlns:a16="http://schemas.microsoft.com/office/drawing/2014/main" id="{00000000-0008-0000-0300-00004E00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79" name="Freeform 7">
            <a:extLst>
              <a:ext uri="{FF2B5EF4-FFF2-40B4-BE49-F238E27FC236}">
                <a16:creationId xmlns:a16="http://schemas.microsoft.com/office/drawing/2014/main" id="{00000000-0008-0000-0300-00004F00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80" name="Freeform 8">
            <a:extLst>
              <a:ext uri="{FF2B5EF4-FFF2-40B4-BE49-F238E27FC236}">
                <a16:creationId xmlns:a16="http://schemas.microsoft.com/office/drawing/2014/main" id="{00000000-0008-0000-0300-000050000000}"/>
              </a:ext>
            </a:extLst>
          </xdr:cNvPr>
          <xdr:cNvSpPr>
            <a:spLocks/>
          </xdr:cNvSpPr>
        </xdr:nvSpPr>
        <xdr:spPr bwMode="auto">
          <a:xfrm>
            <a:off x="1285" y="41"/>
            <a:ext cx="11" cy="5"/>
          </a:xfrm>
          <a:custGeom>
            <a:avLst/>
            <a:gdLst>
              <a:gd name="T0" fmla="*/ 148 w 148"/>
              <a:gd name="T1" fmla="*/ 0 h 54"/>
              <a:gd name="T2" fmla="*/ 140 w 148"/>
              <a:gd name="T3" fmla="*/ 5 h 54"/>
              <a:gd name="T4" fmla="*/ 132 w 148"/>
              <a:gd name="T5" fmla="*/ 11 h 54"/>
              <a:gd name="T6" fmla="*/ 123 w 148"/>
              <a:gd name="T7" fmla="*/ 18 h 54"/>
              <a:gd name="T8" fmla="*/ 117 w 148"/>
              <a:gd name="T9" fmla="*/ 24 h 54"/>
              <a:gd name="T10" fmla="*/ 93 w 148"/>
              <a:gd name="T11" fmla="*/ 36 h 54"/>
              <a:gd name="T12" fmla="*/ 72 w 148"/>
              <a:gd name="T13" fmla="*/ 44 h 54"/>
              <a:gd name="T14" fmla="*/ 49 w 148"/>
              <a:gd name="T15" fmla="*/ 51 h 54"/>
              <a:gd name="T16" fmla="*/ 26 w 148"/>
              <a:gd name="T17" fmla="*/ 54 h 54"/>
              <a:gd name="T18" fmla="*/ 18 w 148"/>
              <a:gd name="T19" fmla="*/ 54 h 54"/>
              <a:gd name="T20" fmla="*/ 9 w 148"/>
              <a:gd name="T21" fmla="*/ 52 h 54"/>
              <a:gd name="T22" fmla="*/ 3 w 148"/>
              <a:gd name="T23" fmla="*/ 48 h 54"/>
              <a:gd name="T24" fmla="*/ 0 w 148"/>
              <a:gd name="T25" fmla="*/ 43 h 54"/>
              <a:gd name="T26" fmla="*/ 0 w 148"/>
              <a:gd name="T27" fmla="*/ 36 h 54"/>
              <a:gd name="T28" fmla="*/ 2 w 148"/>
              <a:gd name="T29" fmla="*/ 31 h 54"/>
              <a:gd name="T30" fmla="*/ 8 w 148"/>
              <a:gd name="T31" fmla="*/ 24 h 54"/>
              <a:gd name="T32" fmla="*/ 16 w 148"/>
              <a:gd name="T33" fmla="*/ 17 h 54"/>
              <a:gd name="T34" fmla="*/ 23 w 148"/>
              <a:gd name="T35" fmla="*/ 13 h 54"/>
              <a:gd name="T36" fmla="*/ 39 w 148"/>
              <a:gd name="T37" fmla="*/ 9 h 54"/>
              <a:gd name="T38" fmla="*/ 58 w 148"/>
              <a:gd name="T39" fmla="*/ 7 h 54"/>
              <a:gd name="T40" fmla="*/ 76 w 148"/>
              <a:gd name="T41" fmla="*/ 7 h 54"/>
              <a:gd name="T42" fmla="*/ 92 w 148"/>
              <a:gd name="T43" fmla="*/ 6 h 54"/>
              <a:gd name="T44" fmla="*/ 121 w 148"/>
              <a:gd name="T45" fmla="*/ 5 h 54"/>
              <a:gd name="T46" fmla="*/ 148 w 148"/>
              <a:gd name="T4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8" h="54">
                <a:moveTo>
                  <a:pt x="148" y="0"/>
                </a:moveTo>
                <a:lnTo>
                  <a:pt x="140" y="5"/>
                </a:lnTo>
                <a:lnTo>
                  <a:pt x="132" y="11"/>
                </a:lnTo>
                <a:lnTo>
                  <a:pt x="123" y="18"/>
                </a:lnTo>
                <a:lnTo>
                  <a:pt x="117" y="24"/>
                </a:lnTo>
                <a:lnTo>
                  <a:pt x="93" y="36"/>
                </a:lnTo>
                <a:lnTo>
                  <a:pt x="72" y="44"/>
                </a:lnTo>
                <a:lnTo>
                  <a:pt x="49" y="51"/>
                </a:lnTo>
                <a:lnTo>
                  <a:pt x="26" y="54"/>
                </a:lnTo>
                <a:lnTo>
                  <a:pt x="18" y="54"/>
                </a:lnTo>
                <a:lnTo>
                  <a:pt x="9" y="52"/>
                </a:lnTo>
                <a:lnTo>
                  <a:pt x="3" y="48"/>
                </a:lnTo>
                <a:lnTo>
                  <a:pt x="0" y="43"/>
                </a:lnTo>
                <a:lnTo>
                  <a:pt x="0" y="36"/>
                </a:lnTo>
                <a:lnTo>
                  <a:pt x="2" y="31"/>
                </a:lnTo>
                <a:lnTo>
                  <a:pt x="8" y="24"/>
                </a:lnTo>
                <a:lnTo>
                  <a:pt x="16" y="17"/>
                </a:lnTo>
                <a:lnTo>
                  <a:pt x="23" y="13"/>
                </a:lnTo>
                <a:lnTo>
                  <a:pt x="39" y="9"/>
                </a:lnTo>
                <a:lnTo>
                  <a:pt x="58" y="7"/>
                </a:lnTo>
                <a:lnTo>
                  <a:pt x="76" y="7"/>
                </a:lnTo>
                <a:lnTo>
                  <a:pt x="92" y="6"/>
                </a:lnTo>
                <a:lnTo>
                  <a:pt x="121" y="5"/>
                </a:lnTo>
                <a:lnTo>
                  <a:pt x="148" y="0"/>
                </a:lnTo>
                <a:close/>
              </a:path>
            </a:pathLst>
          </a:custGeom>
          <a:grpFill/>
          <a:ln w="0">
            <a:noFill/>
            <a:prstDash val="solid"/>
            <a:round/>
            <a:headEnd/>
            <a:tailEnd/>
          </a:ln>
        </xdr:spPr>
      </xdr:sp>
      <xdr:sp macro="" textlink="">
        <xdr:nvSpPr>
          <xdr:cNvPr id="81" name="Freeform 9">
            <a:extLst>
              <a:ext uri="{FF2B5EF4-FFF2-40B4-BE49-F238E27FC236}">
                <a16:creationId xmlns:a16="http://schemas.microsoft.com/office/drawing/2014/main" id="{00000000-0008-0000-0300-000051000000}"/>
              </a:ext>
            </a:extLst>
          </xdr:cNvPr>
          <xdr:cNvSpPr>
            <a:spLocks/>
          </xdr:cNvSpPr>
        </xdr:nvSpPr>
        <xdr:spPr bwMode="auto">
          <a:xfrm>
            <a:off x="1277" y="42"/>
            <a:ext cx="10" cy="7"/>
          </a:xfrm>
          <a:custGeom>
            <a:avLst/>
            <a:gdLst>
              <a:gd name="T0" fmla="*/ 14 w 129"/>
              <a:gd name="T1" fmla="*/ 0 h 93"/>
              <a:gd name="T2" fmla="*/ 24 w 129"/>
              <a:gd name="T3" fmla="*/ 0 h 93"/>
              <a:gd name="T4" fmla="*/ 32 w 129"/>
              <a:gd name="T5" fmla="*/ 2 h 93"/>
              <a:gd name="T6" fmla="*/ 41 w 129"/>
              <a:gd name="T7" fmla="*/ 5 h 93"/>
              <a:gd name="T8" fmla="*/ 55 w 129"/>
              <a:gd name="T9" fmla="*/ 16 h 93"/>
              <a:gd name="T10" fmla="*/ 66 w 129"/>
              <a:gd name="T11" fmla="*/ 28 h 93"/>
              <a:gd name="T12" fmla="*/ 78 w 129"/>
              <a:gd name="T13" fmla="*/ 42 h 93"/>
              <a:gd name="T14" fmla="*/ 89 w 129"/>
              <a:gd name="T15" fmla="*/ 53 h 93"/>
              <a:gd name="T16" fmla="*/ 108 w 129"/>
              <a:gd name="T17" fmla="*/ 75 h 93"/>
              <a:gd name="T18" fmla="*/ 129 w 129"/>
              <a:gd name="T19" fmla="*/ 93 h 93"/>
              <a:gd name="T20" fmla="*/ 120 w 129"/>
              <a:gd name="T21" fmla="*/ 90 h 93"/>
              <a:gd name="T22" fmla="*/ 109 w 129"/>
              <a:gd name="T23" fmla="*/ 87 h 93"/>
              <a:gd name="T24" fmla="*/ 99 w 129"/>
              <a:gd name="T25" fmla="*/ 86 h 93"/>
              <a:gd name="T26" fmla="*/ 90 w 129"/>
              <a:gd name="T27" fmla="*/ 83 h 93"/>
              <a:gd name="T28" fmla="*/ 78 w 129"/>
              <a:gd name="T29" fmla="*/ 79 h 93"/>
              <a:gd name="T30" fmla="*/ 66 w 129"/>
              <a:gd name="T31" fmla="*/ 73 h 93"/>
              <a:gd name="T32" fmla="*/ 46 w 129"/>
              <a:gd name="T33" fmla="*/ 62 h 93"/>
              <a:gd name="T34" fmla="*/ 27 w 129"/>
              <a:gd name="T35" fmla="*/ 48 h 93"/>
              <a:gd name="T36" fmla="*/ 10 w 129"/>
              <a:gd name="T37" fmla="*/ 32 h 93"/>
              <a:gd name="T38" fmla="*/ 5 w 129"/>
              <a:gd name="T39" fmla="*/ 25 h 93"/>
              <a:gd name="T40" fmla="*/ 1 w 129"/>
              <a:gd name="T41" fmla="*/ 19 h 93"/>
              <a:gd name="T42" fmla="*/ 0 w 129"/>
              <a:gd name="T43" fmla="*/ 12 h 93"/>
              <a:gd name="T44" fmla="*/ 2 w 129"/>
              <a:gd name="T45" fmla="*/ 5 h 93"/>
              <a:gd name="T46" fmla="*/ 9 w 129"/>
              <a:gd name="T47" fmla="*/ 1 h 93"/>
              <a:gd name="T48" fmla="*/ 14 w 129"/>
              <a:gd name="T49"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9" h="93">
                <a:moveTo>
                  <a:pt x="14" y="0"/>
                </a:moveTo>
                <a:lnTo>
                  <a:pt x="24" y="0"/>
                </a:lnTo>
                <a:lnTo>
                  <a:pt x="32" y="2"/>
                </a:lnTo>
                <a:lnTo>
                  <a:pt x="41" y="5"/>
                </a:lnTo>
                <a:lnTo>
                  <a:pt x="55" y="16"/>
                </a:lnTo>
                <a:lnTo>
                  <a:pt x="66" y="28"/>
                </a:lnTo>
                <a:lnTo>
                  <a:pt x="78" y="42"/>
                </a:lnTo>
                <a:lnTo>
                  <a:pt x="89" y="53"/>
                </a:lnTo>
                <a:lnTo>
                  <a:pt x="108" y="75"/>
                </a:lnTo>
                <a:lnTo>
                  <a:pt x="129" y="93"/>
                </a:lnTo>
                <a:lnTo>
                  <a:pt x="120" y="90"/>
                </a:lnTo>
                <a:lnTo>
                  <a:pt x="109" y="87"/>
                </a:lnTo>
                <a:lnTo>
                  <a:pt x="99" y="86"/>
                </a:lnTo>
                <a:lnTo>
                  <a:pt x="90" y="83"/>
                </a:lnTo>
                <a:lnTo>
                  <a:pt x="78" y="79"/>
                </a:lnTo>
                <a:lnTo>
                  <a:pt x="66" y="73"/>
                </a:lnTo>
                <a:lnTo>
                  <a:pt x="46" y="62"/>
                </a:lnTo>
                <a:lnTo>
                  <a:pt x="27" y="48"/>
                </a:lnTo>
                <a:lnTo>
                  <a:pt x="10" y="32"/>
                </a:lnTo>
                <a:lnTo>
                  <a:pt x="5" y="25"/>
                </a:lnTo>
                <a:lnTo>
                  <a:pt x="1" y="19"/>
                </a:lnTo>
                <a:lnTo>
                  <a:pt x="0" y="12"/>
                </a:lnTo>
                <a:lnTo>
                  <a:pt x="2" y="5"/>
                </a:lnTo>
                <a:lnTo>
                  <a:pt x="9" y="1"/>
                </a:lnTo>
                <a:lnTo>
                  <a:pt x="14" y="0"/>
                </a:lnTo>
                <a:close/>
              </a:path>
            </a:pathLst>
          </a:custGeom>
          <a:grpFill/>
          <a:ln w="0">
            <a:noFill/>
            <a:prstDash val="solid"/>
            <a:round/>
            <a:headEnd/>
            <a:tailEnd/>
          </a:ln>
        </xdr:spPr>
      </xdr:sp>
      <xdr:sp macro="" textlink="">
        <xdr:nvSpPr>
          <xdr:cNvPr id="82" name="Freeform 10">
            <a:extLst>
              <a:ext uri="{FF2B5EF4-FFF2-40B4-BE49-F238E27FC236}">
                <a16:creationId xmlns:a16="http://schemas.microsoft.com/office/drawing/2014/main" id="{00000000-0008-0000-0300-000052000000}"/>
              </a:ext>
            </a:extLst>
          </xdr:cNvPr>
          <xdr:cNvSpPr>
            <a:spLocks/>
          </xdr:cNvSpPr>
        </xdr:nvSpPr>
        <xdr:spPr bwMode="auto">
          <a:xfrm>
            <a:off x="1280" y="36"/>
            <a:ext cx="10" cy="6"/>
          </a:xfrm>
          <a:custGeom>
            <a:avLst/>
            <a:gdLst>
              <a:gd name="T0" fmla="*/ 137 w 137"/>
              <a:gd name="T1" fmla="*/ 0 h 82"/>
              <a:gd name="T2" fmla="*/ 131 w 137"/>
              <a:gd name="T3" fmla="*/ 5 h 82"/>
              <a:gd name="T4" fmla="*/ 125 w 137"/>
              <a:gd name="T5" fmla="*/ 13 h 82"/>
              <a:gd name="T6" fmla="*/ 118 w 137"/>
              <a:gd name="T7" fmla="*/ 23 h 82"/>
              <a:gd name="T8" fmla="*/ 112 w 137"/>
              <a:gd name="T9" fmla="*/ 30 h 82"/>
              <a:gd name="T10" fmla="*/ 102 w 137"/>
              <a:gd name="T11" fmla="*/ 39 h 82"/>
              <a:gd name="T12" fmla="*/ 92 w 137"/>
              <a:gd name="T13" fmla="*/ 47 h 82"/>
              <a:gd name="T14" fmla="*/ 73 w 137"/>
              <a:gd name="T15" fmla="*/ 61 h 82"/>
              <a:gd name="T16" fmla="*/ 52 w 137"/>
              <a:gd name="T17" fmla="*/ 72 h 82"/>
              <a:gd name="T18" fmla="*/ 30 w 137"/>
              <a:gd name="T19" fmla="*/ 81 h 82"/>
              <a:gd name="T20" fmla="*/ 22 w 137"/>
              <a:gd name="T21" fmla="*/ 82 h 82"/>
              <a:gd name="T22" fmla="*/ 14 w 137"/>
              <a:gd name="T23" fmla="*/ 82 h 82"/>
              <a:gd name="T24" fmla="*/ 7 w 137"/>
              <a:gd name="T25" fmla="*/ 80 h 82"/>
              <a:gd name="T26" fmla="*/ 1 w 137"/>
              <a:gd name="T27" fmla="*/ 76 h 82"/>
              <a:gd name="T28" fmla="*/ 0 w 137"/>
              <a:gd name="T29" fmla="*/ 68 h 82"/>
              <a:gd name="T30" fmla="*/ 1 w 137"/>
              <a:gd name="T31" fmla="*/ 64 h 82"/>
              <a:gd name="T32" fmla="*/ 9 w 137"/>
              <a:gd name="T33" fmla="*/ 51 h 82"/>
              <a:gd name="T34" fmla="*/ 18 w 137"/>
              <a:gd name="T35" fmla="*/ 41 h 82"/>
              <a:gd name="T36" fmla="*/ 33 w 137"/>
              <a:gd name="T37" fmla="*/ 34 h 82"/>
              <a:gd name="T38" fmla="*/ 51 w 137"/>
              <a:gd name="T39" fmla="*/ 27 h 82"/>
              <a:gd name="T40" fmla="*/ 68 w 137"/>
              <a:gd name="T41" fmla="*/ 22 h 82"/>
              <a:gd name="T42" fmla="*/ 85 w 137"/>
              <a:gd name="T43" fmla="*/ 18 h 82"/>
              <a:gd name="T44" fmla="*/ 113 w 137"/>
              <a:gd name="T45" fmla="*/ 10 h 82"/>
              <a:gd name="T46" fmla="*/ 137 w 137"/>
              <a:gd name="T47" fmla="*/ 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7" h="82">
                <a:moveTo>
                  <a:pt x="137" y="0"/>
                </a:moveTo>
                <a:lnTo>
                  <a:pt x="131" y="5"/>
                </a:lnTo>
                <a:lnTo>
                  <a:pt x="125" y="13"/>
                </a:lnTo>
                <a:lnTo>
                  <a:pt x="118" y="23"/>
                </a:lnTo>
                <a:lnTo>
                  <a:pt x="112" y="30"/>
                </a:lnTo>
                <a:lnTo>
                  <a:pt x="102" y="39"/>
                </a:lnTo>
                <a:lnTo>
                  <a:pt x="92" y="47"/>
                </a:lnTo>
                <a:lnTo>
                  <a:pt x="73" y="61"/>
                </a:lnTo>
                <a:lnTo>
                  <a:pt x="52" y="72"/>
                </a:lnTo>
                <a:lnTo>
                  <a:pt x="30" y="81"/>
                </a:lnTo>
                <a:lnTo>
                  <a:pt x="22" y="82"/>
                </a:lnTo>
                <a:lnTo>
                  <a:pt x="14" y="82"/>
                </a:lnTo>
                <a:lnTo>
                  <a:pt x="7" y="80"/>
                </a:lnTo>
                <a:lnTo>
                  <a:pt x="1" y="76"/>
                </a:lnTo>
                <a:lnTo>
                  <a:pt x="0" y="68"/>
                </a:lnTo>
                <a:lnTo>
                  <a:pt x="1" y="64"/>
                </a:lnTo>
                <a:lnTo>
                  <a:pt x="9" y="51"/>
                </a:lnTo>
                <a:lnTo>
                  <a:pt x="18" y="41"/>
                </a:lnTo>
                <a:lnTo>
                  <a:pt x="33" y="34"/>
                </a:lnTo>
                <a:lnTo>
                  <a:pt x="51" y="27"/>
                </a:lnTo>
                <a:lnTo>
                  <a:pt x="68" y="22"/>
                </a:lnTo>
                <a:lnTo>
                  <a:pt x="85" y="18"/>
                </a:lnTo>
                <a:lnTo>
                  <a:pt x="113" y="10"/>
                </a:lnTo>
                <a:lnTo>
                  <a:pt x="137" y="0"/>
                </a:lnTo>
                <a:close/>
              </a:path>
            </a:pathLst>
          </a:custGeom>
          <a:grpFill/>
          <a:ln w="0">
            <a:noFill/>
            <a:prstDash val="solid"/>
            <a:round/>
            <a:headEnd/>
            <a:tailEnd/>
          </a:ln>
        </xdr:spPr>
      </xdr:sp>
      <xdr:sp macro="" textlink="">
        <xdr:nvSpPr>
          <xdr:cNvPr id="83" name="Freeform 11">
            <a:extLst>
              <a:ext uri="{FF2B5EF4-FFF2-40B4-BE49-F238E27FC236}">
                <a16:creationId xmlns:a16="http://schemas.microsoft.com/office/drawing/2014/main" id="{00000000-0008-0000-0300-000053000000}"/>
              </a:ext>
            </a:extLst>
          </xdr:cNvPr>
          <xdr:cNvSpPr>
            <a:spLocks/>
          </xdr:cNvSpPr>
        </xdr:nvSpPr>
        <xdr:spPr bwMode="auto">
          <a:xfrm>
            <a:off x="1255" y="43"/>
            <a:ext cx="11" cy="5"/>
          </a:xfrm>
          <a:custGeom>
            <a:avLst/>
            <a:gdLst>
              <a:gd name="T0" fmla="*/ 29 w 145"/>
              <a:gd name="T1" fmla="*/ 0 h 65"/>
              <a:gd name="T2" fmla="*/ 37 w 145"/>
              <a:gd name="T3" fmla="*/ 2 h 65"/>
              <a:gd name="T4" fmla="*/ 58 w 145"/>
              <a:gd name="T5" fmla="*/ 10 h 65"/>
              <a:gd name="T6" fmla="*/ 78 w 145"/>
              <a:gd name="T7" fmla="*/ 23 h 65"/>
              <a:gd name="T8" fmla="*/ 96 w 145"/>
              <a:gd name="T9" fmla="*/ 36 h 65"/>
              <a:gd name="T10" fmla="*/ 121 w 145"/>
              <a:gd name="T11" fmla="*/ 52 h 65"/>
              <a:gd name="T12" fmla="*/ 145 w 145"/>
              <a:gd name="T13" fmla="*/ 65 h 65"/>
              <a:gd name="T14" fmla="*/ 136 w 145"/>
              <a:gd name="T15" fmla="*/ 63 h 65"/>
              <a:gd name="T16" fmla="*/ 125 w 145"/>
              <a:gd name="T17" fmla="*/ 64 h 65"/>
              <a:gd name="T18" fmla="*/ 113 w 145"/>
              <a:gd name="T19" fmla="*/ 65 h 65"/>
              <a:gd name="T20" fmla="*/ 105 w 145"/>
              <a:gd name="T21" fmla="*/ 65 h 65"/>
              <a:gd name="T22" fmla="*/ 92 w 145"/>
              <a:gd name="T23" fmla="*/ 63 h 65"/>
              <a:gd name="T24" fmla="*/ 79 w 145"/>
              <a:gd name="T25" fmla="*/ 61 h 65"/>
              <a:gd name="T26" fmla="*/ 57 w 145"/>
              <a:gd name="T27" fmla="*/ 54 h 65"/>
              <a:gd name="T28" fmla="*/ 34 w 145"/>
              <a:gd name="T29" fmla="*/ 46 h 65"/>
              <a:gd name="T30" fmla="*/ 14 w 145"/>
              <a:gd name="T31" fmla="*/ 35 h 65"/>
              <a:gd name="T32" fmla="*/ 7 w 145"/>
              <a:gd name="T33" fmla="*/ 30 h 65"/>
              <a:gd name="T34" fmla="*/ 2 w 145"/>
              <a:gd name="T35" fmla="*/ 24 h 65"/>
              <a:gd name="T36" fmla="*/ 0 w 145"/>
              <a:gd name="T37" fmla="*/ 17 h 65"/>
              <a:gd name="T38" fmla="*/ 0 w 145"/>
              <a:gd name="T39" fmla="*/ 10 h 65"/>
              <a:gd name="T40" fmla="*/ 5 w 145"/>
              <a:gd name="T41" fmla="*/ 5 h 65"/>
              <a:gd name="T42" fmla="*/ 9 w 145"/>
              <a:gd name="T43" fmla="*/ 3 h 65"/>
              <a:gd name="T44" fmla="*/ 18 w 145"/>
              <a:gd name="T45" fmla="*/ 1 h 65"/>
              <a:gd name="T46" fmla="*/ 29 w 145"/>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5" h="65">
                <a:moveTo>
                  <a:pt x="29" y="0"/>
                </a:moveTo>
                <a:lnTo>
                  <a:pt x="37" y="2"/>
                </a:lnTo>
                <a:lnTo>
                  <a:pt x="58" y="10"/>
                </a:lnTo>
                <a:lnTo>
                  <a:pt x="78" y="23"/>
                </a:lnTo>
                <a:lnTo>
                  <a:pt x="96" y="36"/>
                </a:lnTo>
                <a:lnTo>
                  <a:pt x="121" y="52"/>
                </a:lnTo>
                <a:lnTo>
                  <a:pt x="145" y="65"/>
                </a:lnTo>
                <a:lnTo>
                  <a:pt x="136" y="63"/>
                </a:lnTo>
                <a:lnTo>
                  <a:pt x="125" y="64"/>
                </a:lnTo>
                <a:lnTo>
                  <a:pt x="113" y="65"/>
                </a:lnTo>
                <a:lnTo>
                  <a:pt x="105" y="65"/>
                </a:lnTo>
                <a:lnTo>
                  <a:pt x="92" y="63"/>
                </a:lnTo>
                <a:lnTo>
                  <a:pt x="79" y="61"/>
                </a:lnTo>
                <a:lnTo>
                  <a:pt x="57" y="54"/>
                </a:lnTo>
                <a:lnTo>
                  <a:pt x="34" y="46"/>
                </a:lnTo>
                <a:lnTo>
                  <a:pt x="14" y="35"/>
                </a:lnTo>
                <a:lnTo>
                  <a:pt x="7" y="30"/>
                </a:lnTo>
                <a:lnTo>
                  <a:pt x="2" y="24"/>
                </a:lnTo>
                <a:lnTo>
                  <a:pt x="0" y="17"/>
                </a:lnTo>
                <a:lnTo>
                  <a:pt x="0" y="10"/>
                </a:lnTo>
                <a:lnTo>
                  <a:pt x="5" y="5"/>
                </a:lnTo>
                <a:lnTo>
                  <a:pt x="9" y="3"/>
                </a:lnTo>
                <a:lnTo>
                  <a:pt x="18" y="1"/>
                </a:lnTo>
                <a:lnTo>
                  <a:pt x="29" y="0"/>
                </a:lnTo>
                <a:close/>
              </a:path>
            </a:pathLst>
          </a:custGeom>
          <a:grpFill/>
          <a:ln w="0">
            <a:noFill/>
            <a:prstDash val="solid"/>
            <a:round/>
            <a:headEnd/>
            <a:tailEnd/>
          </a:ln>
        </xdr:spPr>
      </xdr:sp>
      <xdr:sp macro="" textlink="">
        <xdr:nvSpPr>
          <xdr:cNvPr id="84" name="Freeform 12">
            <a:extLst>
              <a:ext uri="{FF2B5EF4-FFF2-40B4-BE49-F238E27FC236}">
                <a16:creationId xmlns:a16="http://schemas.microsoft.com/office/drawing/2014/main" id="{00000000-0008-0000-0300-000054000000}"/>
              </a:ext>
            </a:extLst>
          </xdr:cNvPr>
          <xdr:cNvSpPr>
            <a:spLocks/>
          </xdr:cNvSpPr>
        </xdr:nvSpPr>
        <xdr:spPr bwMode="auto">
          <a:xfrm>
            <a:off x="1258" y="36"/>
            <a:ext cx="11" cy="5"/>
          </a:xfrm>
          <a:custGeom>
            <a:avLst/>
            <a:gdLst>
              <a:gd name="T0" fmla="*/ 147 w 147"/>
              <a:gd name="T1" fmla="*/ 0 h 63"/>
              <a:gd name="T2" fmla="*/ 139 w 147"/>
              <a:gd name="T3" fmla="*/ 4 h 63"/>
              <a:gd name="T4" fmla="*/ 131 w 147"/>
              <a:gd name="T5" fmla="*/ 12 h 63"/>
              <a:gd name="T6" fmla="*/ 123 w 147"/>
              <a:gd name="T7" fmla="*/ 19 h 63"/>
              <a:gd name="T8" fmla="*/ 117 w 147"/>
              <a:gd name="T9" fmla="*/ 25 h 63"/>
              <a:gd name="T10" fmla="*/ 105 w 147"/>
              <a:gd name="T11" fmla="*/ 33 h 63"/>
              <a:gd name="T12" fmla="*/ 94 w 147"/>
              <a:gd name="T13" fmla="*/ 39 h 63"/>
              <a:gd name="T14" fmla="*/ 73 w 147"/>
              <a:gd name="T15" fmla="*/ 49 h 63"/>
              <a:gd name="T16" fmla="*/ 50 w 147"/>
              <a:gd name="T17" fmla="*/ 58 h 63"/>
              <a:gd name="T18" fmla="*/ 27 w 147"/>
              <a:gd name="T19" fmla="*/ 63 h 63"/>
              <a:gd name="T20" fmla="*/ 19 w 147"/>
              <a:gd name="T21" fmla="*/ 63 h 63"/>
              <a:gd name="T22" fmla="*/ 11 w 147"/>
              <a:gd name="T23" fmla="*/ 62 h 63"/>
              <a:gd name="T24" fmla="*/ 4 w 147"/>
              <a:gd name="T25" fmla="*/ 59 h 63"/>
              <a:gd name="T26" fmla="*/ 0 w 147"/>
              <a:gd name="T27" fmla="*/ 53 h 63"/>
              <a:gd name="T28" fmla="*/ 0 w 147"/>
              <a:gd name="T29" fmla="*/ 46 h 63"/>
              <a:gd name="T30" fmla="*/ 1 w 147"/>
              <a:gd name="T31" fmla="*/ 42 h 63"/>
              <a:gd name="T32" fmla="*/ 11 w 147"/>
              <a:gd name="T33" fmla="*/ 30 h 63"/>
              <a:gd name="T34" fmla="*/ 23 w 147"/>
              <a:gd name="T35" fmla="*/ 22 h 63"/>
              <a:gd name="T36" fmla="*/ 39 w 147"/>
              <a:gd name="T37" fmla="*/ 17 h 63"/>
              <a:gd name="T38" fmla="*/ 56 w 147"/>
              <a:gd name="T39" fmla="*/ 14 h 63"/>
              <a:gd name="T40" fmla="*/ 74 w 147"/>
              <a:gd name="T41" fmla="*/ 12 h 63"/>
              <a:gd name="T42" fmla="*/ 91 w 147"/>
              <a:gd name="T43" fmla="*/ 9 h 63"/>
              <a:gd name="T44" fmla="*/ 120 w 147"/>
              <a:gd name="T45" fmla="*/ 6 h 63"/>
              <a:gd name="T46" fmla="*/ 147 w 147"/>
              <a:gd name="T47" fmla="*/ 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7" h="63">
                <a:moveTo>
                  <a:pt x="147" y="0"/>
                </a:moveTo>
                <a:lnTo>
                  <a:pt x="139" y="4"/>
                </a:lnTo>
                <a:lnTo>
                  <a:pt x="131" y="12"/>
                </a:lnTo>
                <a:lnTo>
                  <a:pt x="123" y="19"/>
                </a:lnTo>
                <a:lnTo>
                  <a:pt x="117" y="25"/>
                </a:lnTo>
                <a:lnTo>
                  <a:pt x="105" y="33"/>
                </a:lnTo>
                <a:lnTo>
                  <a:pt x="94" y="39"/>
                </a:lnTo>
                <a:lnTo>
                  <a:pt x="73" y="49"/>
                </a:lnTo>
                <a:lnTo>
                  <a:pt x="50" y="58"/>
                </a:lnTo>
                <a:lnTo>
                  <a:pt x="27" y="63"/>
                </a:lnTo>
                <a:lnTo>
                  <a:pt x="19" y="63"/>
                </a:lnTo>
                <a:lnTo>
                  <a:pt x="11" y="62"/>
                </a:lnTo>
                <a:lnTo>
                  <a:pt x="4" y="59"/>
                </a:lnTo>
                <a:lnTo>
                  <a:pt x="0" y="53"/>
                </a:lnTo>
                <a:lnTo>
                  <a:pt x="0" y="46"/>
                </a:lnTo>
                <a:lnTo>
                  <a:pt x="1" y="42"/>
                </a:lnTo>
                <a:lnTo>
                  <a:pt x="11" y="30"/>
                </a:lnTo>
                <a:lnTo>
                  <a:pt x="23" y="22"/>
                </a:lnTo>
                <a:lnTo>
                  <a:pt x="39" y="17"/>
                </a:lnTo>
                <a:lnTo>
                  <a:pt x="56" y="14"/>
                </a:lnTo>
                <a:lnTo>
                  <a:pt x="74" y="12"/>
                </a:lnTo>
                <a:lnTo>
                  <a:pt x="91" y="9"/>
                </a:lnTo>
                <a:lnTo>
                  <a:pt x="120" y="6"/>
                </a:lnTo>
                <a:lnTo>
                  <a:pt x="147" y="0"/>
                </a:lnTo>
                <a:close/>
              </a:path>
            </a:pathLst>
          </a:custGeom>
          <a:grpFill/>
          <a:ln w="0">
            <a:noFill/>
            <a:prstDash val="solid"/>
            <a:round/>
            <a:headEnd/>
            <a:tailEnd/>
          </a:ln>
        </xdr:spPr>
      </xdr:sp>
      <xdr:sp macro="" textlink="">
        <xdr:nvSpPr>
          <xdr:cNvPr id="85" name="Freeform 13">
            <a:extLst>
              <a:ext uri="{FF2B5EF4-FFF2-40B4-BE49-F238E27FC236}">
                <a16:creationId xmlns:a16="http://schemas.microsoft.com/office/drawing/2014/main" id="{00000000-0008-0000-0300-000055000000}"/>
              </a:ext>
            </a:extLst>
          </xdr:cNvPr>
          <xdr:cNvSpPr>
            <a:spLocks/>
          </xdr:cNvSpPr>
        </xdr:nvSpPr>
        <xdr:spPr bwMode="auto">
          <a:xfrm>
            <a:off x="1244" y="32"/>
            <a:ext cx="12" cy="5"/>
          </a:xfrm>
          <a:custGeom>
            <a:avLst/>
            <a:gdLst>
              <a:gd name="T0" fmla="*/ 156 w 156"/>
              <a:gd name="T1" fmla="*/ 0 h 67"/>
              <a:gd name="T2" fmla="*/ 147 w 156"/>
              <a:gd name="T3" fmla="*/ 4 h 67"/>
              <a:gd name="T4" fmla="*/ 139 w 156"/>
              <a:gd name="T5" fmla="*/ 13 h 67"/>
              <a:gd name="T6" fmla="*/ 131 w 156"/>
              <a:gd name="T7" fmla="*/ 21 h 67"/>
              <a:gd name="T8" fmla="*/ 124 w 156"/>
              <a:gd name="T9" fmla="*/ 29 h 67"/>
              <a:gd name="T10" fmla="*/ 113 w 156"/>
              <a:gd name="T11" fmla="*/ 36 h 67"/>
              <a:gd name="T12" fmla="*/ 101 w 156"/>
              <a:gd name="T13" fmla="*/ 44 h 67"/>
              <a:gd name="T14" fmla="*/ 79 w 156"/>
              <a:gd name="T15" fmla="*/ 54 h 67"/>
              <a:gd name="T16" fmla="*/ 55 w 156"/>
              <a:gd name="T17" fmla="*/ 62 h 67"/>
              <a:gd name="T18" fmla="*/ 31 w 156"/>
              <a:gd name="T19" fmla="*/ 67 h 67"/>
              <a:gd name="T20" fmla="*/ 24 w 156"/>
              <a:gd name="T21" fmla="*/ 67 h 67"/>
              <a:gd name="T22" fmla="*/ 16 w 156"/>
              <a:gd name="T23" fmla="*/ 66 h 67"/>
              <a:gd name="T24" fmla="*/ 10 w 156"/>
              <a:gd name="T25" fmla="*/ 63 h 67"/>
              <a:gd name="T26" fmla="*/ 4 w 156"/>
              <a:gd name="T27" fmla="*/ 59 h 67"/>
              <a:gd name="T28" fmla="*/ 1 w 156"/>
              <a:gd name="T29" fmla="*/ 53 h 67"/>
              <a:gd name="T30" fmla="*/ 0 w 156"/>
              <a:gd name="T31" fmla="*/ 45 h 67"/>
              <a:gd name="T32" fmla="*/ 2 w 156"/>
              <a:gd name="T33" fmla="*/ 40 h 67"/>
              <a:gd name="T34" fmla="*/ 8 w 156"/>
              <a:gd name="T35" fmla="*/ 31 h 67"/>
              <a:gd name="T36" fmla="*/ 15 w 156"/>
              <a:gd name="T37" fmla="*/ 24 h 67"/>
              <a:gd name="T38" fmla="*/ 24 w 156"/>
              <a:gd name="T39" fmla="*/ 19 h 67"/>
              <a:gd name="T40" fmla="*/ 41 w 156"/>
              <a:gd name="T41" fmla="*/ 14 h 67"/>
              <a:gd name="T42" fmla="*/ 59 w 156"/>
              <a:gd name="T43" fmla="*/ 10 h 67"/>
              <a:gd name="T44" fmla="*/ 78 w 156"/>
              <a:gd name="T45" fmla="*/ 9 h 67"/>
              <a:gd name="T46" fmla="*/ 97 w 156"/>
              <a:gd name="T47" fmla="*/ 8 h 67"/>
              <a:gd name="T48" fmla="*/ 117 w 156"/>
              <a:gd name="T49" fmla="*/ 6 h 67"/>
              <a:gd name="T50" fmla="*/ 137 w 156"/>
              <a:gd name="T51" fmla="*/ 4 h 67"/>
              <a:gd name="T52" fmla="*/ 156 w 156"/>
              <a:gd name="T5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56" h="67">
                <a:moveTo>
                  <a:pt x="156" y="0"/>
                </a:moveTo>
                <a:lnTo>
                  <a:pt x="147" y="4"/>
                </a:lnTo>
                <a:lnTo>
                  <a:pt x="139" y="13"/>
                </a:lnTo>
                <a:lnTo>
                  <a:pt x="131" y="21"/>
                </a:lnTo>
                <a:lnTo>
                  <a:pt x="124" y="29"/>
                </a:lnTo>
                <a:lnTo>
                  <a:pt x="113" y="36"/>
                </a:lnTo>
                <a:lnTo>
                  <a:pt x="101" y="44"/>
                </a:lnTo>
                <a:lnTo>
                  <a:pt x="79" y="54"/>
                </a:lnTo>
                <a:lnTo>
                  <a:pt x="55" y="62"/>
                </a:lnTo>
                <a:lnTo>
                  <a:pt x="31" y="67"/>
                </a:lnTo>
                <a:lnTo>
                  <a:pt x="24" y="67"/>
                </a:lnTo>
                <a:lnTo>
                  <a:pt x="16" y="66"/>
                </a:lnTo>
                <a:lnTo>
                  <a:pt x="10" y="63"/>
                </a:lnTo>
                <a:lnTo>
                  <a:pt x="4" y="59"/>
                </a:lnTo>
                <a:lnTo>
                  <a:pt x="1" y="53"/>
                </a:lnTo>
                <a:lnTo>
                  <a:pt x="0" y="45"/>
                </a:lnTo>
                <a:lnTo>
                  <a:pt x="2" y="40"/>
                </a:lnTo>
                <a:lnTo>
                  <a:pt x="8" y="31"/>
                </a:lnTo>
                <a:lnTo>
                  <a:pt x="15" y="24"/>
                </a:lnTo>
                <a:lnTo>
                  <a:pt x="24" y="19"/>
                </a:lnTo>
                <a:lnTo>
                  <a:pt x="41" y="14"/>
                </a:lnTo>
                <a:lnTo>
                  <a:pt x="59" y="10"/>
                </a:lnTo>
                <a:lnTo>
                  <a:pt x="78" y="9"/>
                </a:lnTo>
                <a:lnTo>
                  <a:pt x="97" y="8"/>
                </a:lnTo>
                <a:lnTo>
                  <a:pt x="117" y="6"/>
                </a:lnTo>
                <a:lnTo>
                  <a:pt x="137" y="4"/>
                </a:lnTo>
                <a:lnTo>
                  <a:pt x="156" y="0"/>
                </a:lnTo>
                <a:close/>
              </a:path>
            </a:pathLst>
          </a:custGeom>
          <a:grpFill/>
          <a:ln w="0">
            <a:noFill/>
            <a:prstDash val="solid"/>
            <a:round/>
            <a:headEnd/>
            <a:tailEnd/>
          </a:ln>
        </xdr:spPr>
      </xdr:sp>
      <xdr:sp macro="" textlink="">
        <xdr:nvSpPr>
          <xdr:cNvPr id="86" name="Freeform 14">
            <a:extLst>
              <a:ext uri="{FF2B5EF4-FFF2-40B4-BE49-F238E27FC236}">
                <a16:creationId xmlns:a16="http://schemas.microsoft.com/office/drawing/2014/main" id="{00000000-0008-0000-0300-000056000000}"/>
              </a:ext>
            </a:extLst>
          </xdr:cNvPr>
          <xdr:cNvSpPr>
            <a:spLocks/>
          </xdr:cNvSpPr>
        </xdr:nvSpPr>
        <xdr:spPr bwMode="auto">
          <a:xfrm>
            <a:off x="1233" y="31"/>
            <a:ext cx="10" cy="5"/>
          </a:xfrm>
          <a:custGeom>
            <a:avLst/>
            <a:gdLst>
              <a:gd name="T0" fmla="*/ 95 w 133"/>
              <a:gd name="T1" fmla="*/ 0 h 66"/>
              <a:gd name="T2" fmla="*/ 104 w 133"/>
              <a:gd name="T3" fmla="*/ 0 h 66"/>
              <a:gd name="T4" fmla="*/ 114 w 133"/>
              <a:gd name="T5" fmla="*/ 1 h 66"/>
              <a:gd name="T6" fmla="*/ 125 w 133"/>
              <a:gd name="T7" fmla="*/ 1 h 66"/>
              <a:gd name="T8" fmla="*/ 133 w 133"/>
              <a:gd name="T9" fmla="*/ 0 h 66"/>
              <a:gd name="T10" fmla="*/ 111 w 133"/>
              <a:gd name="T11" fmla="*/ 12 h 66"/>
              <a:gd name="T12" fmla="*/ 90 w 133"/>
              <a:gd name="T13" fmla="*/ 29 h 66"/>
              <a:gd name="T14" fmla="*/ 74 w 133"/>
              <a:gd name="T15" fmla="*/ 42 h 66"/>
              <a:gd name="T16" fmla="*/ 55 w 133"/>
              <a:gd name="T17" fmla="*/ 55 h 66"/>
              <a:gd name="T18" fmla="*/ 37 w 133"/>
              <a:gd name="T19" fmla="*/ 64 h 66"/>
              <a:gd name="T20" fmla="*/ 29 w 133"/>
              <a:gd name="T21" fmla="*/ 66 h 66"/>
              <a:gd name="T22" fmla="*/ 19 w 133"/>
              <a:gd name="T23" fmla="*/ 66 h 66"/>
              <a:gd name="T24" fmla="*/ 10 w 133"/>
              <a:gd name="T25" fmla="*/ 63 h 66"/>
              <a:gd name="T26" fmla="*/ 6 w 133"/>
              <a:gd name="T27" fmla="*/ 60 h 66"/>
              <a:gd name="T28" fmla="*/ 1 w 133"/>
              <a:gd name="T29" fmla="*/ 55 h 66"/>
              <a:gd name="T30" fmla="*/ 0 w 133"/>
              <a:gd name="T31" fmla="*/ 47 h 66"/>
              <a:gd name="T32" fmla="*/ 2 w 133"/>
              <a:gd name="T33" fmla="*/ 41 h 66"/>
              <a:gd name="T34" fmla="*/ 6 w 133"/>
              <a:gd name="T35" fmla="*/ 34 h 66"/>
              <a:gd name="T36" fmla="*/ 12 w 133"/>
              <a:gd name="T37" fmla="*/ 29 h 66"/>
              <a:gd name="T38" fmla="*/ 30 w 133"/>
              <a:gd name="T39" fmla="*/ 18 h 66"/>
              <a:gd name="T40" fmla="*/ 50 w 133"/>
              <a:gd name="T41" fmla="*/ 10 h 66"/>
              <a:gd name="T42" fmla="*/ 72 w 133"/>
              <a:gd name="T43" fmla="*/ 3 h 66"/>
              <a:gd name="T44" fmla="*/ 83 w 133"/>
              <a:gd name="T45" fmla="*/ 1 h 66"/>
              <a:gd name="T46" fmla="*/ 95 w 133"/>
              <a:gd name="T47"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3" h="66">
                <a:moveTo>
                  <a:pt x="95" y="0"/>
                </a:moveTo>
                <a:lnTo>
                  <a:pt x="104" y="0"/>
                </a:lnTo>
                <a:lnTo>
                  <a:pt x="114" y="1"/>
                </a:lnTo>
                <a:lnTo>
                  <a:pt x="125" y="1"/>
                </a:lnTo>
                <a:lnTo>
                  <a:pt x="133" y="0"/>
                </a:lnTo>
                <a:lnTo>
                  <a:pt x="111" y="12"/>
                </a:lnTo>
                <a:lnTo>
                  <a:pt x="90" y="29"/>
                </a:lnTo>
                <a:lnTo>
                  <a:pt x="74" y="42"/>
                </a:lnTo>
                <a:lnTo>
                  <a:pt x="55" y="55"/>
                </a:lnTo>
                <a:lnTo>
                  <a:pt x="37" y="64"/>
                </a:lnTo>
                <a:lnTo>
                  <a:pt x="29" y="66"/>
                </a:lnTo>
                <a:lnTo>
                  <a:pt x="19" y="66"/>
                </a:lnTo>
                <a:lnTo>
                  <a:pt x="10" y="63"/>
                </a:lnTo>
                <a:lnTo>
                  <a:pt x="6" y="60"/>
                </a:lnTo>
                <a:lnTo>
                  <a:pt x="1" y="55"/>
                </a:lnTo>
                <a:lnTo>
                  <a:pt x="0" y="47"/>
                </a:lnTo>
                <a:lnTo>
                  <a:pt x="2" y="41"/>
                </a:lnTo>
                <a:lnTo>
                  <a:pt x="6" y="34"/>
                </a:lnTo>
                <a:lnTo>
                  <a:pt x="12" y="29"/>
                </a:lnTo>
                <a:lnTo>
                  <a:pt x="30" y="18"/>
                </a:lnTo>
                <a:lnTo>
                  <a:pt x="50" y="10"/>
                </a:lnTo>
                <a:lnTo>
                  <a:pt x="72" y="3"/>
                </a:lnTo>
                <a:lnTo>
                  <a:pt x="83" y="1"/>
                </a:lnTo>
                <a:lnTo>
                  <a:pt x="95" y="0"/>
                </a:lnTo>
                <a:close/>
              </a:path>
            </a:pathLst>
          </a:custGeom>
          <a:grpFill/>
          <a:ln w="0">
            <a:noFill/>
            <a:prstDash val="solid"/>
            <a:round/>
            <a:headEnd/>
            <a:tailEnd/>
          </a:ln>
        </xdr:spPr>
      </xdr:sp>
      <xdr:sp macro="" textlink="">
        <xdr:nvSpPr>
          <xdr:cNvPr id="87" name="Freeform 15">
            <a:extLst>
              <a:ext uri="{FF2B5EF4-FFF2-40B4-BE49-F238E27FC236}">
                <a16:creationId xmlns:a16="http://schemas.microsoft.com/office/drawing/2014/main" id="{00000000-0008-0000-0300-000057000000}"/>
              </a:ext>
            </a:extLst>
          </xdr:cNvPr>
          <xdr:cNvSpPr>
            <a:spLocks/>
          </xdr:cNvSpPr>
        </xdr:nvSpPr>
        <xdr:spPr bwMode="auto">
          <a:xfrm>
            <a:off x="1218" y="36"/>
            <a:ext cx="10" cy="5"/>
          </a:xfrm>
          <a:custGeom>
            <a:avLst/>
            <a:gdLst>
              <a:gd name="T0" fmla="*/ 95 w 132"/>
              <a:gd name="T1" fmla="*/ 0 h 65"/>
              <a:gd name="T2" fmla="*/ 104 w 132"/>
              <a:gd name="T3" fmla="*/ 0 h 65"/>
              <a:gd name="T4" fmla="*/ 114 w 132"/>
              <a:gd name="T5" fmla="*/ 1 h 65"/>
              <a:gd name="T6" fmla="*/ 125 w 132"/>
              <a:gd name="T7" fmla="*/ 2 h 65"/>
              <a:gd name="T8" fmla="*/ 132 w 132"/>
              <a:gd name="T9" fmla="*/ 0 h 65"/>
              <a:gd name="T10" fmla="*/ 112 w 132"/>
              <a:gd name="T11" fmla="*/ 13 h 65"/>
              <a:gd name="T12" fmla="*/ 90 w 132"/>
              <a:gd name="T13" fmla="*/ 29 h 65"/>
              <a:gd name="T14" fmla="*/ 74 w 132"/>
              <a:gd name="T15" fmla="*/ 42 h 65"/>
              <a:gd name="T16" fmla="*/ 56 w 132"/>
              <a:gd name="T17" fmla="*/ 56 h 65"/>
              <a:gd name="T18" fmla="*/ 37 w 132"/>
              <a:gd name="T19" fmla="*/ 64 h 65"/>
              <a:gd name="T20" fmla="*/ 29 w 132"/>
              <a:gd name="T21" fmla="*/ 65 h 65"/>
              <a:gd name="T22" fmla="*/ 19 w 132"/>
              <a:gd name="T23" fmla="*/ 65 h 65"/>
              <a:gd name="T24" fmla="*/ 10 w 132"/>
              <a:gd name="T25" fmla="*/ 63 h 65"/>
              <a:gd name="T26" fmla="*/ 6 w 132"/>
              <a:gd name="T27" fmla="*/ 61 h 65"/>
              <a:gd name="T28" fmla="*/ 1 w 132"/>
              <a:gd name="T29" fmla="*/ 55 h 65"/>
              <a:gd name="T30" fmla="*/ 0 w 132"/>
              <a:gd name="T31" fmla="*/ 48 h 65"/>
              <a:gd name="T32" fmla="*/ 2 w 132"/>
              <a:gd name="T33" fmla="*/ 41 h 65"/>
              <a:gd name="T34" fmla="*/ 6 w 132"/>
              <a:gd name="T35" fmla="*/ 34 h 65"/>
              <a:gd name="T36" fmla="*/ 11 w 132"/>
              <a:gd name="T37" fmla="*/ 30 h 65"/>
              <a:gd name="T38" fmla="*/ 30 w 132"/>
              <a:gd name="T39" fmla="*/ 18 h 65"/>
              <a:gd name="T40" fmla="*/ 50 w 132"/>
              <a:gd name="T41" fmla="*/ 9 h 65"/>
              <a:gd name="T42" fmla="*/ 71 w 132"/>
              <a:gd name="T43" fmla="*/ 3 h 65"/>
              <a:gd name="T44" fmla="*/ 83 w 132"/>
              <a:gd name="T45" fmla="*/ 1 h 65"/>
              <a:gd name="T46" fmla="*/ 95 w 132"/>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2" h="65">
                <a:moveTo>
                  <a:pt x="95" y="0"/>
                </a:moveTo>
                <a:lnTo>
                  <a:pt x="104" y="0"/>
                </a:lnTo>
                <a:lnTo>
                  <a:pt x="114" y="1"/>
                </a:lnTo>
                <a:lnTo>
                  <a:pt x="125" y="2"/>
                </a:lnTo>
                <a:lnTo>
                  <a:pt x="132" y="0"/>
                </a:lnTo>
                <a:lnTo>
                  <a:pt x="112" y="13"/>
                </a:lnTo>
                <a:lnTo>
                  <a:pt x="90" y="29"/>
                </a:lnTo>
                <a:lnTo>
                  <a:pt x="74" y="42"/>
                </a:lnTo>
                <a:lnTo>
                  <a:pt x="56" y="56"/>
                </a:lnTo>
                <a:lnTo>
                  <a:pt x="37" y="64"/>
                </a:lnTo>
                <a:lnTo>
                  <a:pt x="29" y="65"/>
                </a:lnTo>
                <a:lnTo>
                  <a:pt x="19" y="65"/>
                </a:lnTo>
                <a:lnTo>
                  <a:pt x="10" y="63"/>
                </a:lnTo>
                <a:lnTo>
                  <a:pt x="6" y="61"/>
                </a:lnTo>
                <a:lnTo>
                  <a:pt x="1" y="55"/>
                </a:lnTo>
                <a:lnTo>
                  <a:pt x="0" y="48"/>
                </a:lnTo>
                <a:lnTo>
                  <a:pt x="2" y="41"/>
                </a:lnTo>
                <a:lnTo>
                  <a:pt x="6" y="34"/>
                </a:lnTo>
                <a:lnTo>
                  <a:pt x="11" y="30"/>
                </a:lnTo>
                <a:lnTo>
                  <a:pt x="30" y="18"/>
                </a:lnTo>
                <a:lnTo>
                  <a:pt x="50" y="9"/>
                </a:lnTo>
                <a:lnTo>
                  <a:pt x="71" y="3"/>
                </a:lnTo>
                <a:lnTo>
                  <a:pt x="83" y="1"/>
                </a:lnTo>
                <a:lnTo>
                  <a:pt x="95" y="0"/>
                </a:lnTo>
                <a:close/>
              </a:path>
            </a:pathLst>
          </a:custGeom>
          <a:grpFill/>
          <a:ln w="0">
            <a:noFill/>
            <a:prstDash val="solid"/>
            <a:round/>
            <a:headEnd/>
            <a:tailEnd/>
          </a:ln>
        </xdr:spPr>
      </xdr:sp>
      <xdr:sp macro="" textlink="">
        <xdr:nvSpPr>
          <xdr:cNvPr id="88" name="Freeform 16">
            <a:extLst>
              <a:ext uri="{FF2B5EF4-FFF2-40B4-BE49-F238E27FC236}">
                <a16:creationId xmlns:a16="http://schemas.microsoft.com/office/drawing/2014/main" id="{00000000-0008-0000-0300-000058000000}"/>
              </a:ext>
            </a:extLst>
          </xdr:cNvPr>
          <xdr:cNvSpPr>
            <a:spLocks/>
          </xdr:cNvSpPr>
        </xdr:nvSpPr>
        <xdr:spPr bwMode="auto">
          <a:xfrm>
            <a:off x="1222" y="40"/>
            <a:ext cx="12" cy="4"/>
          </a:xfrm>
          <a:custGeom>
            <a:avLst/>
            <a:gdLst>
              <a:gd name="T0" fmla="*/ 35 w 163"/>
              <a:gd name="T1" fmla="*/ 0 h 55"/>
              <a:gd name="T2" fmla="*/ 53 w 163"/>
              <a:gd name="T3" fmla="*/ 2 h 55"/>
              <a:gd name="T4" fmla="*/ 72 w 163"/>
              <a:gd name="T5" fmla="*/ 8 h 55"/>
              <a:gd name="T6" fmla="*/ 89 w 163"/>
              <a:gd name="T7" fmla="*/ 14 h 55"/>
              <a:gd name="T8" fmla="*/ 106 w 163"/>
              <a:gd name="T9" fmla="*/ 20 h 55"/>
              <a:gd name="T10" fmla="*/ 125 w 163"/>
              <a:gd name="T11" fmla="*/ 28 h 55"/>
              <a:gd name="T12" fmla="*/ 145 w 163"/>
              <a:gd name="T13" fmla="*/ 34 h 55"/>
              <a:gd name="T14" fmla="*/ 163 w 163"/>
              <a:gd name="T15" fmla="*/ 39 h 55"/>
              <a:gd name="T16" fmla="*/ 153 w 163"/>
              <a:gd name="T17" fmla="*/ 40 h 55"/>
              <a:gd name="T18" fmla="*/ 142 w 163"/>
              <a:gd name="T19" fmla="*/ 43 h 55"/>
              <a:gd name="T20" fmla="*/ 132 w 163"/>
              <a:gd name="T21" fmla="*/ 48 h 55"/>
              <a:gd name="T22" fmla="*/ 122 w 163"/>
              <a:gd name="T23" fmla="*/ 51 h 55"/>
              <a:gd name="T24" fmla="*/ 108 w 163"/>
              <a:gd name="T25" fmla="*/ 54 h 55"/>
              <a:gd name="T26" fmla="*/ 94 w 163"/>
              <a:gd name="T27" fmla="*/ 55 h 55"/>
              <a:gd name="T28" fmla="*/ 69 w 163"/>
              <a:gd name="T29" fmla="*/ 55 h 55"/>
              <a:gd name="T30" fmla="*/ 45 w 163"/>
              <a:gd name="T31" fmla="*/ 53 h 55"/>
              <a:gd name="T32" fmla="*/ 20 w 163"/>
              <a:gd name="T33" fmla="*/ 46 h 55"/>
              <a:gd name="T34" fmla="*/ 13 w 163"/>
              <a:gd name="T35" fmla="*/ 42 h 55"/>
              <a:gd name="T36" fmla="*/ 6 w 163"/>
              <a:gd name="T37" fmla="*/ 36 h 55"/>
              <a:gd name="T38" fmla="*/ 1 w 163"/>
              <a:gd name="T39" fmla="*/ 30 h 55"/>
              <a:gd name="T40" fmla="*/ 0 w 163"/>
              <a:gd name="T41" fmla="*/ 21 h 55"/>
              <a:gd name="T42" fmla="*/ 3 w 163"/>
              <a:gd name="T43" fmla="*/ 14 h 55"/>
              <a:gd name="T44" fmla="*/ 7 w 163"/>
              <a:gd name="T45" fmla="*/ 10 h 55"/>
              <a:gd name="T46" fmla="*/ 16 w 163"/>
              <a:gd name="T47" fmla="*/ 4 h 55"/>
              <a:gd name="T48" fmla="*/ 26 w 163"/>
              <a:gd name="T49" fmla="*/ 1 h 55"/>
              <a:gd name="T50" fmla="*/ 35 w 163"/>
              <a:gd name="T5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 h="55">
                <a:moveTo>
                  <a:pt x="35" y="0"/>
                </a:moveTo>
                <a:lnTo>
                  <a:pt x="53" y="2"/>
                </a:lnTo>
                <a:lnTo>
                  <a:pt x="72" y="8"/>
                </a:lnTo>
                <a:lnTo>
                  <a:pt x="89" y="14"/>
                </a:lnTo>
                <a:lnTo>
                  <a:pt x="106" y="20"/>
                </a:lnTo>
                <a:lnTo>
                  <a:pt x="125" y="28"/>
                </a:lnTo>
                <a:lnTo>
                  <a:pt x="145" y="34"/>
                </a:lnTo>
                <a:lnTo>
                  <a:pt x="163" y="39"/>
                </a:lnTo>
                <a:lnTo>
                  <a:pt x="153" y="40"/>
                </a:lnTo>
                <a:lnTo>
                  <a:pt x="142" y="43"/>
                </a:lnTo>
                <a:lnTo>
                  <a:pt x="132" y="48"/>
                </a:lnTo>
                <a:lnTo>
                  <a:pt x="122" y="51"/>
                </a:lnTo>
                <a:lnTo>
                  <a:pt x="108" y="54"/>
                </a:lnTo>
                <a:lnTo>
                  <a:pt x="94" y="55"/>
                </a:lnTo>
                <a:lnTo>
                  <a:pt x="69" y="55"/>
                </a:lnTo>
                <a:lnTo>
                  <a:pt x="45" y="53"/>
                </a:lnTo>
                <a:lnTo>
                  <a:pt x="20" y="46"/>
                </a:lnTo>
                <a:lnTo>
                  <a:pt x="13" y="42"/>
                </a:lnTo>
                <a:lnTo>
                  <a:pt x="6" y="36"/>
                </a:lnTo>
                <a:lnTo>
                  <a:pt x="1" y="30"/>
                </a:lnTo>
                <a:lnTo>
                  <a:pt x="0" y="21"/>
                </a:lnTo>
                <a:lnTo>
                  <a:pt x="3" y="14"/>
                </a:lnTo>
                <a:lnTo>
                  <a:pt x="7" y="10"/>
                </a:lnTo>
                <a:lnTo>
                  <a:pt x="16" y="4"/>
                </a:lnTo>
                <a:lnTo>
                  <a:pt x="26" y="1"/>
                </a:lnTo>
                <a:lnTo>
                  <a:pt x="35" y="0"/>
                </a:lnTo>
                <a:close/>
              </a:path>
            </a:pathLst>
          </a:custGeom>
          <a:grpFill/>
          <a:ln w="0">
            <a:noFill/>
            <a:prstDash val="solid"/>
            <a:round/>
            <a:headEnd/>
            <a:tailEnd/>
          </a:ln>
        </xdr:spPr>
      </xdr:sp>
      <xdr:sp macro="" textlink="">
        <xdr:nvSpPr>
          <xdr:cNvPr id="89" name="Freeform 17">
            <a:extLst>
              <a:ext uri="{FF2B5EF4-FFF2-40B4-BE49-F238E27FC236}">
                <a16:creationId xmlns:a16="http://schemas.microsoft.com/office/drawing/2014/main" id="{00000000-0008-0000-0300-000059000000}"/>
              </a:ext>
            </a:extLst>
          </xdr:cNvPr>
          <xdr:cNvSpPr>
            <a:spLocks/>
          </xdr:cNvSpPr>
        </xdr:nvSpPr>
        <xdr:spPr bwMode="auto">
          <a:xfrm>
            <a:off x="1246" y="45"/>
            <a:ext cx="11" cy="11"/>
          </a:xfrm>
          <a:custGeom>
            <a:avLst/>
            <a:gdLst>
              <a:gd name="T0" fmla="*/ 21 w 139"/>
              <a:gd name="T1" fmla="*/ 0 h 143"/>
              <a:gd name="T2" fmla="*/ 29 w 139"/>
              <a:gd name="T3" fmla="*/ 1 h 143"/>
              <a:gd name="T4" fmla="*/ 38 w 139"/>
              <a:gd name="T5" fmla="*/ 5 h 143"/>
              <a:gd name="T6" fmla="*/ 45 w 139"/>
              <a:gd name="T7" fmla="*/ 8 h 143"/>
              <a:gd name="T8" fmla="*/ 69 w 139"/>
              <a:gd name="T9" fmla="*/ 26 h 143"/>
              <a:gd name="T10" fmla="*/ 89 w 139"/>
              <a:gd name="T11" fmla="*/ 48 h 143"/>
              <a:gd name="T12" fmla="*/ 106 w 139"/>
              <a:gd name="T13" fmla="*/ 70 h 143"/>
              <a:gd name="T14" fmla="*/ 115 w 139"/>
              <a:gd name="T15" fmla="*/ 83 h 143"/>
              <a:gd name="T16" fmla="*/ 122 w 139"/>
              <a:gd name="T17" fmla="*/ 97 h 143"/>
              <a:gd name="T18" fmla="*/ 125 w 139"/>
              <a:gd name="T19" fmla="*/ 105 h 143"/>
              <a:gd name="T20" fmla="*/ 128 w 139"/>
              <a:gd name="T21" fmla="*/ 116 h 143"/>
              <a:gd name="T22" fmla="*/ 130 w 139"/>
              <a:gd name="T23" fmla="*/ 127 h 143"/>
              <a:gd name="T24" fmla="*/ 134 w 139"/>
              <a:gd name="T25" fmla="*/ 137 h 143"/>
              <a:gd name="T26" fmla="*/ 139 w 139"/>
              <a:gd name="T27" fmla="*/ 143 h 143"/>
              <a:gd name="T28" fmla="*/ 121 w 139"/>
              <a:gd name="T29" fmla="*/ 129 h 143"/>
              <a:gd name="T30" fmla="*/ 102 w 139"/>
              <a:gd name="T31" fmla="*/ 116 h 143"/>
              <a:gd name="T32" fmla="*/ 81 w 139"/>
              <a:gd name="T33" fmla="*/ 103 h 143"/>
              <a:gd name="T34" fmla="*/ 62 w 139"/>
              <a:gd name="T35" fmla="*/ 93 h 143"/>
              <a:gd name="T36" fmla="*/ 43 w 139"/>
              <a:gd name="T37" fmla="*/ 81 h 143"/>
              <a:gd name="T38" fmla="*/ 25 w 139"/>
              <a:gd name="T39" fmla="*/ 68 h 143"/>
              <a:gd name="T40" fmla="*/ 10 w 139"/>
              <a:gd name="T41" fmla="*/ 53 h 143"/>
              <a:gd name="T42" fmla="*/ 5 w 139"/>
              <a:gd name="T43" fmla="*/ 43 h 143"/>
              <a:gd name="T44" fmla="*/ 0 w 139"/>
              <a:gd name="T45" fmla="*/ 31 h 143"/>
              <a:gd name="T46" fmla="*/ 0 w 139"/>
              <a:gd name="T47" fmla="*/ 20 h 143"/>
              <a:gd name="T48" fmla="*/ 1 w 139"/>
              <a:gd name="T49" fmla="*/ 14 h 143"/>
              <a:gd name="T50" fmla="*/ 6 w 139"/>
              <a:gd name="T51" fmla="*/ 6 h 143"/>
              <a:gd name="T52" fmla="*/ 12 w 139"/>
              <a:gd name="T53" fmla="*/ 1 h 143"/>
              <a:gd name="T54" fmla="*/ 21 w 139"/>
              <a:gd name="T55" fmla="*/ 0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39" h="143">
                <a:moveTo>
                  <a:pt x="21" y="0"/>
                </a:moveTo>
                <a:lnTo>
                  <a:pt x="29" y="1"/>
                </a:lnTo>
                <a:lnTo>
                  <a:pt x="38" y="5"/>
                </a:lnTo>
                <a:lnTo>
                  <a:pt x="45" y="8"/>
                </a:lnTo>
                <a:lnTo>
                  <a:pt x="69" y="26"/>
                </a:lnTo>
                <a:lnTo>
                  <a:pt x="89" y="48"/>
                </a:lnTo>
                <a:lnTo>
                  <a:pt x="106" y="70"/>
                </a:lnTo>
                <a:lnTo>
                  <a:pt x="115" y="83"/>
                </a:lnTo>
                <a:lnTo>
                  <a:pt x="122" y="97"/>
                </a:lnTo>
                <a:lnTo>
                  <a:pt x="125" y="105"/>
                </a:lnTo>
                <a:lnTo>
                  <a:pt x="128" y="116"/>
                </a:lnTo>
                <a:lnTo>
                  <a:pt x="130" y="127"/>
                </a:lnTo>
                <a:lnTo>
                  <a:pt x="134" y="137"/>
                </a:lnTo>
                <a:lnTo>
                  <a:pt x="139" y="143"/>
                </a:lnTo>
                <a:lnTo>
                  <a:pt x="121" y="129"/>
                </a:lnTo>
                <a:lnTo>
                  <a:pt x="102" y="116"/>
                </a:lnTo>
                <a:lnTo>
                  <a:pt x="81" y="103"/>
                </a:lnTo>
                <a:lnTo>
                  <a:pt x="62" y="93"/>
                </a:lnTo>
                <a:lnTo>
                  <a:pt x="43" y="81"/>
                </a:lnTo>
                <a:lnTo>
                  <a:pt x="25" y="68"/>
                </a:lnTo>
                <a:lnTo>
                  <a:pt x="10" y="53"/>
                </a:lnTo>
                <a:lnTo>
                  <a:pt x="5" y="43"/>
                </a:lnTo>
                <a:lnTo>
                  <a:pt x="0" y="31"/>
                </a:lnTo>
                <a:lnTo>
                  <a:pt x="0" y="20"/>
                </a:lnTo>
                <a:lnTo>
                  <a:pt x="1" y="14"/>
                </a:lnTo>
                <a:lnTo>
                  <a:pt x="6" y="6"/>
                </a:lnTo>
                <a:lnTo>
                  <a:pt x="12" y="1"/>
                </a:lnTo>
                <a:lnTo>
                  <a:pt x="21" y="0"/>
                </a:lnTo>
                <a:close/>
              </a:path>
            </a:pathLst>
          </a:custGeom>
          <a:grpFill/>
          <a:ln w="0">
            <a:noFill/>
            <a:prstDash val="solid"/>
            <a:round/>
            <a:headEnd/>
            <a:tailEnd/>
          </a:ln>
        </xdr:spPr>
      </xdr:sp>
      <xdr:sp macro="" textlink="">
        <xdr:nvSpPr>
          <xdr:cNvPr id="90" name="Freeform 18">
            <a:extLst>
              <a:ext uri="{FF2B5EF4-FFF2-40B4-BE49-F238E27FC236}">
                <a16:creationId xmlns:a16="http://schemas.microsoft.com/office/drawing/2014/main" id="{00000000-0008-0000-0300-00005A000000}"/>
              </a:ext>
            </a:extLst>
          </xdr:cNvPr>
          <xdr:cNvSpPr>
            <a:spLocks/>
          </xdr:cNvSpPr>
        </xdr:nvSpPr>
        <xdr:spPr bwMode="auto">
          <a:xfrm>
            <a:off x="1239" y="40"/>
            <a:ext cx="7" cy="12"/>
          </a:xfrm>
          <a:custGeom>
            <a:avLst/>
            <a:gdLst>
              <a:gd name="T0" fmla="*/ 20 w 94"/>
              <a:gd name="T1" fmla="*/ 0 h 152"/>
              <a:gd name="T2" fmla="*/ 30 w 94"/>
              <a:gd name="T3" fmla="*/ 3 h 152"/>
              <a:gd name="T4" fmla="*/ 38 w 94"/>
              <a:gd name="T5" fmla="*/ 8 h 152"/>
              <a:gd name="T6" fmla="*/ 45 w 94"/>
              <a:gd name="T7" fmla="*/ 13 h 152"/>
              <a:gd name="T8" fmla="*/ 61 w 94"/>
              <a:gd name="T9" fmla="*/ 35 h 152"/>
              <a:gd name="T10" fmla="*/ 74 w 94"/>
              <a:gd name="T11" fmla="*/ 57 h 152"/>
              <a:gd name="T12" fmla="*/ 83 w 94"/>
              <a:gd name="T13" fmla="*/ 81 h 152"/>
              <a:gd name="T14" fmla="*/ 88 w 94"/>
              <a:gd name="T15" fmla="*/ 95 h 152"/>
              <a:gd name="T16" fmla="*/ 91 w 94"/>
              <a:gd name="T17" fmla="*/ 108 h 152"/>
              <a:gd name="T18" fmla="*/ 91 w 94"/>
              <a:gd name="T19" fmla="*/ 118 h 152"/>
              <a:gd name="T20" fmla="*/ 91 w 94"/>
              <a:gd name="T21" fmla="*/ 130 h 152"/>
              <a:gd name="T22" fmla="*/ 91 w 94"/>
              <a:gd name="T23" fmla="*/ 142 h 152"/>
              <a:gd name="T24" fmla="*/ 94 w 94"/>
              <a:gd name="T25" fmla="*/ 152 h 152"/>
              <a:gd name="T26" fmla="*/ 76 w 94"/>
              <a:gd name="T27" fmla="*/ 127 h 152"/>
              <a:gd name="T28" fmla="*/ 53 w 94"/>
              <a:gd name="T29" fmla="*/ 103 h 152"/>
              <a:gd name="T30" fmla="*/ 39 w 94"/>
              <a:gd name="T31" fmla="*/ 89 h 152"/>
              <a:gd name="T32" fmla="*/ 25 w 94"/>
              <a:gd name="T33" fmla="*/ 75 h 152"/>
              <a:gd name="T34" fmla="*/ 13 w 94"/>
              <a:gd name="T35" fmla="*/ 59 h 152"/>
              <a:gd name="T36" fmla="*/ 3 w 94"/>
              <a:gd name="T37" fmla="*/ 43 h 152"/>
              <a:gd name="T38" fmla="*/ 1 w 94"/>
              <a:gd name="T39" fmla="*/ 34 h 152"/>
              <a:gd name="T40" fmla="*/ 0 w 94"/>
              <a:gd name="T41" fmla="*/ 23 h 152"/>
              <a:gd name="T42" fmla="*/ 2 w 94"/>
              <a:gd name="T43" fmla="*/ 13 h 152"/>
              <a:gd name="T44" fmla="*/ 5 w 94"/>
              <a:gd name="T45" fmla="*/ 8 h 152"/>
              <a:gd name="T46" fmla="*/ 11 w 94"/>
              <a:gd name="T47" fmla="*/ 2 h 152"/>
              <a:gd name="T48" fmla="*/ 20 w 94"/>
              <a:gd name="T49"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94" h="152">
                <a:moveTo>
                  <a:pt x="20" y="0"/>
                </a:moveTo>
                <a:lnTo>
                  <a:pt x="30" y="3"/>
                </a:lnTo>
                <a:lnTo>
                  <a:pt x="38" y="8"/>
                </a:lnTo>
                <a:lnTo>
                  <a:pt x="45" y="13"/>
                </a:lnTo>
                <a:lnTo>
                  <a:pt x="61" y="35"/>
                </a:lnTo>
                <a:lnTo>
                  <a:pt x="74" y="57"/>
                </a:lnTo>
                <a:lnTo>
                  <a:pt x="83" y="81"/>
                </a:lnTo>
                <a:lnTo>
                  <a:pt x="88" y="95"/>
                </a:lnTo>
                <a:lnTo>
                  <a:pt x="91" y="108"/>
                </a:lnTo>
                <a:lnTo>
                  <a:pt x="91" y="118"/>
                </a:lnTo>
                <a:lnTo>
                  <a:pt x="91" y="130"/>
                </a:lnTo>
                <a:lnTo>
                  <a:pt x="91" y="142"/>
                </a:lnTo>
                <a:lnTo>
                  <a:pt x="94" y="152"/>
                </a:lnTo>
                <a:lnTo>
                  <a:pt x="76" y="127"/>
                </a:lnTo>
                <a:lnTo>
                  <a:pt x="53" y="103"/>
                </a:lnTo>
                <a:lnTo>
                  <a:pt x="39" y="89"/>
                </a:lnTo>
                <a:lnTo>
                  <a:pt x="25" y="75"/>
                </a:lnTo>
                <a:lnTo>
                  <a:pt x="13" y="59"/>
                </a:lnTo>
                <a:lnTo>
                  <a:pt x="3" y="43"/>
                </a:lnTo>
                <a:lnTo>
                  <a:pt x="1" y="34"/>
                </a:lnTo>
                <a:lnTo>
                  <a:pt x="0" y="23"/>
                </a:lnTo>
                <a:lnTo>
                  <a:pt x="2" y="13"/>
                </a:lnTo>
                <a:lnTo>
                  <a:pt x="5" y="8"/>
                </a:lnTo>
                <a:lnTo>
                  <a:pt x="11" y="2"/>
                </a:lnTo>
                <a:lnTo>
                  <a:pt x="20" y="0"/>
                </a:lnTo>
                <a:close/>
              </a:path>
            </a:pathLst>
          </a:custGeom>
          <a:grpFill/>
          <a:ln w="0">
            <a:noFill/>
            <a:prstDash val="solid"/>
            <a:round/>
            <a:headEnd/>
            <a:tailEnd/>
          </a:ln>
        </xdr:spPr>
      </xdr:sp>
      <xdr:sp macro="" textlink="">
        <xdr:nvSpPr>
          <xdr:cNvPr id="91" name="Freeform 19">
            <a:extLst>
              <a:ext uri="{FF2B5EF4-FFF2-40B4-BE49-F238E27FC236}">
                <a16:creationId xmlns:a16="http://schemas.microsoft.com/office/drawing/2014/main" id="{00000000-0008-0000-0300-00005B000000}"/>
              </a:ext>
            </a:extLst>
          </xdr:cNvPr>
          <xdr:cNvSpPr>
            <a:spLocks/>
          </xdr:cNvSpPr>
        </xdr:nvSpPr>
        <xdr:spPr bwMode="auto">
          <a:xfrm>
            <a:off x="1265" y="43"/>
            <a:ext cx="12" cy="5"/>
          </a:xfrm>
          <a:custGeom>
            <a:avLst/>
            <a:gdLst>
              <a:gd name="T0" fmla="*/ 23 w 160"/>
              <a:gd name="T1" fmla="*/ 0 h 64"/>
              <a:gd name="T2" fmla="*/ 43 w 160"/>
              <a:gd name="T3" fmla="*/ 2 h 64"/>
              <a:gd name="T4" fmla="*/ 65 w 160"/>
              <a:gd name="T5" fmla="*/ 6 h 64"/>
              <a:gd name="T6" fmla="*/ 86 w 160"/>
              <a:gd name="T7" fmla="*/ 14 h 64"/>
              <a:gd name="T8" fmla="*/ 109 w 160"/>
              <a:gd name="T9" fmla="*/ 24 h 64"/>
              <a:gd name="T10" fmla="*/ 128 w 160"/>
              <a:gd name="T11" fmla="*/ 36 h 64"/>
              <a:gd name="T12" fmla="*/ 146 w 160"/>
              <a:gd name="T13" fmla="*/ 48 h 64"/>
              <a:gd name="T14" fmla="*/ 160 w 160"/>
              <a:gd name="T15" fmla="*/ 59 h 64"/>
              <a:gd name="T16" fmla="*/ 134 w 160"/>
              <a:gd name="T17" fmla="*/ 62 h 64"/>
              <a:gd name="T18" fmla="*/ 109 w 160"/>
              <a:gd name="T19" fmla="*/ 63 h 64"/>
              <a:gd name="T20" fmla="*/ 87 w 160"/>
              <a:gd name="T21" fmla="*/ 64 h 64"/>
              <a:gd name="T22" fmla="*/ 67 w 160"/>
              <a:gd name="T23" fmla="*/ 64 h 64"/>
              <a:gd name="T24" fmla="*/ 46 w 160"/>
              <a:gd name="T25" fmla="*/ 60 h 64"/>
              <a:gd name="T26" fmla="*/ 27 w 160"/>
              <a:gd name="T27" fmla="*/ 52 h 64"/>
              <a:gd name="T28" fmla="*/ 18 w 160"/>
              <a:gd name="T29" fmla="*/ 47 h 64"/>
              <a:gd name="T30" fmla="*/ 10 w 160"/>
              <a:gd name="T31" fmla="*/ 39 h 64"/>
              <a:gd name="T32" fmla="*/ 4 w 160"/>
              <a:gd name="T33" fmla="*/ 30 h 64"/>
              <a:gd name="T34" fmla="*/ 0 w 160"/>
              <a:gd name="T35" fmla="*/ 21 h 64"/>
              <a:gd name="T36" fmla="*/ 0 w 160"/>
              <a:gd name="T37" fmla="*/ 12 h 64"/>
              <a:gd name="T38" fmla="*/ 5 w 160"/>
              <a:gd name="T39" fmla="*/ 6 h 64"/>
              <a:gd name="T40" fmla="*/ 12 w 160"/>
              <a:gd name="T41" fmla="*/ 3 h 64"/>
              <a:gd name="T42" fmla="*/ 23 w 160"/>
              <a:gd name="T4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0" h="64">
                <a:moveTo>
                  <a:pt x="23" y="0"/>
                </a:moveTo>
                <a:lnTo>
                  <a:pt x="43" y="2"/>
                </a:lnTo>
                <a:lnTo>
                  <a:pt x="65" y="6"/>
                </a:lnTo>
                <a:lnTo>
                  <a:pt x="86" y="14"/>
                </a:lnTo>
                <a:lnTo>
                  <a:pt x="109" y="24"/>
                </a:lnTo>
                <a:lnTo>
                  <a:pt x="128" y="36"/>
                </a:lnTo>
                <a:lnTo>
                  <a:pt x="146" y="48"/>
                </a:lnTo>
                <a:lnTo>
                  <a:pt x="160" y="59"/>
                </a:lnTo>
                <a:lnTo>
                  <a:pt x="134" y="62"/>
                </a:lnTo>
                <a:lnTo>
                  <a:pt x="109" y="63"/>
                </a:lnTo>
                <a:lnTo>
                  <a:pt x="87" y="64"/>
                </a:lnTo>
                <a:lnTo>
                  <a:pt x="67" y="64"/>
                </a:lnTo>
                <a:lnTo>
                  <a:pt x="46" y="60"/>
                </a:lnTo>
                <a:lnTo>
                  <a:pt x="27" y="52"/>
                </a:lnTo>
                <a:lnTo>
                  <a:pt x="18" y="47"/>
                </a:lnTo>
                <a:lnTo>
                  <a:pt x="10" y="39"/>
                </a:lnTo>
                <a:lnTo>
                  <a:pt x="4" y="30"/>
                </a:lnTo>
                <a:lnTo>
                  <a:pt x="0" y="21"/>
                </a:lnTo>
                <a:lnTo>
                  <a:pt x="0" y="12"/>
                </a:lnTo>
                <a:lnTo>
                  <a:pt x="5" y="6"/>
                </a:lnTo>
                <a:lnTo>
                  <a:pt x="12" y="3"/>
                </a:lnTo>
                <a:lnTo>
                  <a:pt x="23" y="0"/>
                </a:lnTo>
                <a:close/>
              </a:path>
            </a:pathLst>
          </a:custGeom>
          <a:grpFill/>
          <a:ln w="0">
            <a:noFill/>
            <a:prstDash val="solid"/>
            <a:round/>
            <a:headEnd/>
            <a:tailEnd/>
          </a:ln>
        </xdr:spPr>
      </xdr:sp>
      <xdr:sp macro="" textlink="">
        <xdr:nvSpPr>
          <xdr:cNvPr id="92" name="Freeform 20">
            <a:extLst>
              <a:ext uri="{FF2B5EF4-FFF2-40B4-BE49-F238E27FC236}">
                <a16:creationId xmlns:a16="http://schemas.microsoft.com/office/drawing/2014/main" id="{00000000-0008-0000-0300-00005C000000}"/>
              </a:ext>
            </a:extLst>
          </xdr:cNvPr>
          <xdr:cNvSpPr>
            <a:spLocks/>
          </xdr:cNvSpPr>
        </xdr:nvSpPr>
        <xdr:spPr bwMode="auto">
          <a:xfrm>
            <a:off x="1269" y="36"/>
            <a:ext cx="12" cy="6"/>
          </a:xfrm>
          <a:custGeom>
            <a:avLst/>
            <a:gdLst>
              <a:gd name="T0" fmla="*/ 154 w 154"/>
              <a:gd name="T1" fmla="*/ 0 h 83"/>
              <a:gd name="T2" fmla="*/ 134 w 154"/>
              <a:gd name="T3" fmla="*/ 18 h 83"/>
              <a:gd name="T4" fmla="*/ 117 w 154"/>
              <a:gd name="T5" fmla="*/ 36 h 83"/>
              <a:gd name="T6" fmla="*/ 101 w 154"/>
              <a:gd name="T7" fmla="*/ 51 h 83"/>
              <a:gd name="T8" fmla="*/ 85 w 154"/>
              <a:gd name="T9" fmla="*/ 63 h 83"/>
              <a:gd name="T10" fmla="*/ 68 w 154"/>
              <a:gd name="T11" fmla="*/ 74 h 83"/>
              <a:gd name="T12" fmla="*/ 47 w 154"/>
              <a:gd name="T13" fmla="*/ 81 h 83"/>
              <a:gd name="T14" fmla="*/ 37 w 154"/>
              <a:gd name="T15" fmla="*/ 83 h 83"/>
              <a:gd name="T16" fmla="*/ 26 w 154"/>
              <a:gd name="T17" fmla="*/ 82 h 83"/>
              <a:gd name="T18" fmla="*/ 15 w 154"/>
              <a:gd name="T19" fmla="*/ 78 h 83"/>
              <a:gd name="T20" fmla="*/ 7 w 154"/>
              <a:gd name="T21" fmla="*/ 74 h 83"/>
              <a:gd name="T22" fmla="*/ 1 w 154"/>
              <a:gd name="T23" fmla="*/ 68 h 83"/>
              <a:gd name="T24" fmla="*/ 0 w 154"/>
              <a:gd name="T25" fmla="*/ 60 h 83"/>
              <a:gd name="T26" fmla="*/ 1 w 154"/>
              <a:gd name="T27" fmla="*/ 56 h 83"/>
              <a:gd name="T28" fmla="*/ 3 w 154"/>
              <a:gd name="T29" fmla="*/ 53 h 83"/>
              <a:gd name="T30" fmla="*/ 6 w 154"/>
              <a:gd name="T31" fmla="*/ 48 h 83"/>
              <a:gd name="T32" fmla="*/ 10 w 154"/>
              <a:gd name="T33" fmla="*/ 44 h 83"/>
              <a:gd name="T34" fmla="*/ 26 w 154"/>
              <a:gd name="T35" fmla="*/ 32 h 83"/>
              <a:gd name="T36" fmla="*/ 45 w 154"/>
              <a:gd name="T37" fmla="*/ 22 h 83"/>
              <a:gd name="T38" fmla="*/ 68 w 154"/>
              <a:gd name="T39" fmla="*/ 13 h 83"/>
              <a:gd name="T40" fmla="*/ 90 w 154"/>
              <a:gd name="T41" fmla="*/ 7 h 83"/>
              <a:gd name="T42" fmla="*/ 113 w 154"/>
              <a:gd name="T43" fmla="*/ 2 h 83"/>
              <a:gd name="T44" fmla="*/ 134 w 154"/>
              <a:gd name="T45" fmla="*/ 0 h 83"/>
              <a:gd name="T46" fmla="*/ 154 w 154"/>
              <a:gd name="T47"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54" h="83">
                <a:moveTo>
                  <a:pt x="154" y="0"/>
                </a:moveTo>
                <a:lnTo>
                  <a:pt x="134" y="18"/>
                </a:lnTo>
                <a:lnTo>
                  <a:pt x="117" y="36"/>
                </a:lnTo>
                <a:lnTo>
                  <a:pt x="101" y="51"/>
                </a:lnTo>
                <a:lnTo>
                  <a:pt x="85" y="63"/>
                </a:lnTo>
                <a:lnTo>
                  <a:pt x="68" y="74"/>
                </a:lnTo>
                <a:lnTo>
                  <a:pt x="47" y="81"/>
                </a:lnTo>
                <a:lnTo>
                  <a:pt x="37" y="83"/>
                </a:lnTo>
                <a:lnTo>
                  <a:pt x="26" y="82"/>
                </a:lnTo>
                <a:lnTo>
                  <a:pt x="15" y="78"/>
                </a:lnTo>
                <a:lnTo>
                  <a:pt x="7" y="74"/>
                </a:lnTo>
                <a:lnTo>
                  <a:pt x="1" y="68"/>
                </a:lnTo>
                <a:lnTo>
                  <a:pt x="0" y="60"/>
                </a:lnTo>
                <a:lnTo>
                  <a:pt x="1" y="56"/>
                </a:lnTo>
                <a:lnTo>
                  <a:pt x="3" y="53"/>
                </a:lnTo>
                <a:lnTo>
                  <a:pt x="6" y="48"/>
                </a:lnTo>
                <a:lnTo>
                  <a:pt x="10" y="44"/>
                </a:lnTo>
                <a:lnTo>
                  <a:pt x="26" y="32"/>
                </a:lnTo>
                <a:lnTo>
                  <a:pt x="45" y="22"/>
                </a:lnTo>
                <a:lnTo>
                  <a:pt x="68" y="13"/>
                </a:lnTo>
                <a:lnTo>
                  <a:pt x="90" y="7"/>
                </a:lnTo>
                <a:lnTo>
                  <a:pt x="113" y="2"/>
                </a:lnTo>
                <a:lnTo>
                  <a:pt x="134" y="0"/>
                </a:lnTo>
                <a:lnTo>
                  <a:pt x="154" y="0"/>
                </a:lnTo>
                <a:close/>
              </a:path>
            </a:pathLst>
          </a:custGeom>
          <a:grpFill/>
          <a:ln w="0">
            <a:noFill/>
            <a:prstDash val="solid"/>
            <a:round/>
            <a:headEnd/>
            <a:tailEnd/>
          </a:ln>
        </xdr:spPr>
      </xdr:sp>
      <xdr:sp macro="" textlink="">
        <xdr:nvSpPr>
          <xdr:cNvPr id="93" name="Freeform 21">
            <a:extLst>
              <a:ext uri="{FF2B5EF4-FFF2-40B4-BE49-F238E27FC236}">
                <a16:creationId xmlns:a16="http://schemas.microsoft.com/office/drawing/2014/main" id="{00000000-0008-0000-0300-00005D000000}"/>
              </a:ext>
            </a:extLst>
          </xdr:cNvPr>
          <xdr:cNvSpPr>
            <a:spLocks noEditPoints="1"/>
          </xdr:cNvSpPr>
        </xdr:nvSpPr>
        <xdr:spPr bwMode="auto">
          <a:xfrm>
            <a:off x="1218" y="34"/>
            <a:ext cx="13" cy="8"/>
          </a:xfrm>
          <a:custGeom>
            <a:avLst/>
            <a:gdLst>
              <a:gd name="T0" fmla="*/ 126 w 164"/>
              <a:gd name="T1" fmla="*/ 12 h 105"/>
              <a:gd name="T2" fmla="*/ 105 w 164"/>
              <a:gd name="T3" fmla="*/ 20 h 105"/>
              <a:gd name="T4" fmla="*/ 82 w 164"/>
              <a:gd name="T5" fmla="*/ 30 h 105"/>
              <a:gd name="T6" fmla="*/ 60 w 164"/>
              <a:gd name="T7" fmla="*/ 40 h 105"/>
              <a:gd name="T8" fmla="*/ 39 w 164"/>
              <a:gd name="T9" fmla="*/ 53 h 105"/>
              <a:gd name="T10" fmla="*/ 23 w 164"/>
              <a:gd name="T11" fmla="*/ 67 h 105"/>
              <a:gd name="T12" fmla="*/ 10 w 164"/>
              <a:gd name="T13" fmla="*/ 83 h 105"/>
              <a:gd name="T14" fmla="*/ 5 w 164"/>
              <a:gd name="T15" fmla="*/ 99 h 105"/>
              <a:gd name="T16" fmla="*/ 23 w 164"/>
              <a:gd name="T17" fmla="*/ 100 h 105"/>
              <a:gd name="T18" fmla="*/ 40 w 164"/>
              <a:gd name="T19" fmla="*/ 97 h 105"/>
              <a:gd name="T20" fmla="*/ 55 w 164"/>
              <a:gd name="T21" fmla="*/ 89 h 105"/>
              <a:gd name="T22" fmla="*/ 68 w 164"/>
              <a:gd name="T23" fmla="*/ 78 h 105"/>
              <a:gd name="T24" fmla="*/ 79 w 164"/>
              <a:gd name="T25" fmla="*/ 65 h 105"/>
              <a:gd name="T26" fmla="*/ 90 w 164"/>
              <a:gd name="T27" fmla="*/ 51 h 105"/>
              <a:gd name="T28" fmla="*/ 100 w 164"/>
              <a:gd name="T29" fmla="*/ 37 h 105"/>
              <a:gd name="T30" fmla="*/ 112 w 164"/>
              <a:gd name="T31" fmla="*/ 23 h 105"/>
              <a:gd name="T32" fmla="*/ 126 w 164"/>
              <a:gd name="T33" fmla="*/ 12 h 105"/>
              <a:gd name="T34" fmla="*/ 158 w 164"/>
              <a:gd name="T35" fmla="*/ 0 h 105"/>
              <a:gd name="T36" fmla="*/ 162 w 164"/>
              <a:gd name="T37" fmla="*/ 1 h 105"/>
              <a:gd name="T38" fmla="*/ 164 w 164"/>
              <a:gd name="T39" fmla="*/ 1 h 105"/>
              <a:gd name="T40" fmla="*/ 157 w 164"/>
              <a:gd name="T41" fmla="*/ 3 h 105"/>
              <a:gd name="T42" fmla="*/ 150 w 164"/>
              <a:gd name="T43" fmla="*/ 6 h 105"/>
              <a:gd name="T44" fmla="*/ 143 w 164"/>
              <a:gd name="T45" fmla="*/ 8 h 105"/>
              <a:gd name="T46" fmla="*/ 133 w 164"/>
              <a:gd name="T47" fmla="*/ 14 h 105"/>
              <a:gd name="T48" fmla="*/ 123 w 164"/>
              <a:gd name="T49" fmla="*/ 20 h 105"/>
              <a:gd name="T50" fmla="*/ 112 w 164"/>
              <a:gd name="T51" fmla="*/ 30 h 105"/>
              <a:gd name="T52" fmla="*/ 103 w 164"/>
              <a:gd name="T53" fmla="*/ 41 h 105"/>
              <a:gd name="T54" fmla="*/ 93 w 164"/>
              <a:gd name="T55" fmla="*/ 54 h 105"/>
              <a:gd name="T56" fmla="*/ 84 w 164"/>
              <a:gd name="T57" fmla="*/ 66 h 105"/>
              <a:gd name="T58" fmla="*/ 75 w 164"/>
              <a:gd name="T59" fmla="*/ 77 h 105"/>
              <a:gd name="T60" fmla="*/ 64 w 164"/>
              <a:gd name="T61" fmla="*/ 88 h 105"/>
              <a:gd name="T62" fmla="*/ 53 w 164"/>
              <a:gd name="T63" fmla="*/ 96 h 105"/>
              <a:gd name="T64" fmla="*/ 39 w 164"/>
              <a:gd name="T65" fmla="*/ 101 h 105"/>
              <a:gd name="T66" fmla="*/ 23 w 164"/>
              <a:gd name="T67" fmla="*/ 105 h 105"/>
              <a:gd name="T68" fmla="*/ 14 w 164"/>
              <a:gd name="T69" fmla="*/ 105 h 105"/>
              <a:gd name="T70" fmla="*/ 2 w 164"/>
              <a:gd name="T71" fmla="*/ 103 h 105"/>
              <a:gd name="T72" fmla="*/ 0 w 164"/>
              <a:gd name="T73" fmla="*/ 103 h 105"/>
              <a:gd name="T74" fmla="*/ 0 w 164"/>
              <a:gd name="T75" fmla="*/ 100 h 105"/>
              <a:gd name="T76" fmla="*/ 4 w 164"/>
              <a:gd name="T77" fmla="*/ 81 h 105"/>
              <a:gd name="T78" fmla="*/ 13 w 164"/>
              <a:gd name="T79" fmla="*/ 64 h 105"/>
              <a:gd name="T80" fmla="*/ 24 w 164"/>
              <a:gd name="T81" fmla="*/ 49 h 105"/>
              <a:gd name="T82" fmla="*/ 39 w 164"/>
              <a:gd name="T83" fmla="*/ 37 h 105"/>
              <a:gd name="T84" fmla="*/ 57 w 164"/>
              <a:gd name="T85" fmla="*/ 26 h 105"/>
              <a:gd name="T86" fmla="*/ 76 w 164"/>
              <a:gd name="T87" fmla="*/ 18 h 105"/>
              <a:gd name="T88" fmla="*/ 95 w 164"/>
              <a:gd name="T89" fmla="*/ 11 h 105"/>
              <a:gd name="T90" fmla="*/ 115 w 164"/>
              <a:gd name="T91" fmla="*/ 6 h 105"/>
              <a:gd name="T92" fmla="*/ 135 w 164"/>
              <a:gd name="T93" fmla="*/ 3 h 105"/>
              <a:gd name="T94" fmla="*/ 153 w 164"/>
              <a:gd name="T95" fmla="*/ 1 h 105"/>
              <a:gd name="T96" fmla="*/ 156 w 164"/>
              <a:gd name="T97" fmla="*/ 1 h 105"/>
              <a:gd name="T98" fmla="*/ 158 w 164"/>
              <a:gd name="T99" fmla="*/ 0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4" h="105">
                <a:moveTo>
                  <a:pt x="126" y="12"/>
                </a:moveTo>
                <a:lnTo>
                  <a:pt x="105" y="20"/>
                </a:lnTo>
                <a:lnTo>
                  <a:pt x="82" y="30"/>
                </a:lnTo>
                <a:lnTo>
                  <a:pt x="60" y="40"/>
                </a:lnTo>
                <a:lnTo>
                  <a:pt x="39" y="53"/>
                </a:lnTo>
                <a:lnTo>
                  <a:pt x="23" y="67"/>
                </a:lnTo>
                <a:lnTo>
                  <a:pt x="10" y="83"/>
                </a:lnTo>
                <a:lnTo>
                  <a:pt x="5" y="99"/>
                </a:lnTo>
                <a:lnTo>
                  <a:pt x="23" y="100"/>
                </a:lnTo>
                <a:lnTo>
                  <a:pt x="40" y="97"/>
                </a:lnTo>
                <a:lnTo>
                  <a:pt x="55" y="89"/>
                </a:lnTo>
                <a:lnTo>
                  <a:pt x="68" y="78"/>
                </a:lnTo>
                <a:lnTo>
                  <a:pt x="79" y="65"/>
                </a:lnTo>
                <a:lnTo>
                  <a:pt x="90" y="51"/>
                </a:lnTo>
                <a:lnTo>
                  <a:pt x="100" y="37"/>
                </a:lnTo>
                <a:lnTo>
                  <a:pt x="112" y="23"/>
                </a:lnTo>
                <a:lnTo>
                  <a:pt x="126" y="12"/>
                </a:lnTo>
                <a:close/>
                <a:moveTo>
                  <a:pt x="158" y="0"/>
                </a:moveTo>
                <a:lnTo>
                  <a:pt x="162" y="1"/>
                </a:lnTo>
                <a:lnTo>
                  <a:pt x="164" y="1"/>
                </a:lnTo>
                <a:lnTo>
                  <a:pt x="157" y="3"/>
                </a:lnTo>
                <a:lnTo>
                  <a:pt x="150" y="6"/>
                </a:lnTo>
                <a:lnTo>
                  <a:pt x="143" y="8"/>
                </a:lnTo>
                <a:lnTo>
                  <a:pt x="133" y="14"/>
                </a:lnTo>
                <a:lnTo>
                  <a:pt x="123" y="20"/>
                </a:lnTo>
                <a:lnTo>
                  <a:pt x="112" y="30"/>
                </a:lnTo>
                <a:lnTo>
                  <a:pt x="103" y="41"/>
                </a:lnTo>
                <a:lnTo>
                  <a:pt x="93" y="54"/>
                </a:lnTo>
                <a:lnTo>
                  <a:pt x="84" y="66"/>
                </a:lnTo>
                <a:lnTo>
                  <a:pt x="75" y="77"/>
                </a:lnTo>
                <a:lnTo>
                  <a:pt x="64" y="88"/>
                </a:lnTo>
                <a:lnTo>
                  <a:pt x="53" y="96"/>
                </a:lnTo>
                <a:lnTo>
                  <a:pt x="39" y="101"/>
                </a:lnTo>
                <a:lnTo>
                  <a:pt x="23" y="105"/>
                </a:lnTo>
                <a:lnTo>
                  <a:pt x="14" y="105"/>
                </a:lnTo>
                <a:lnTo>
                  <a:pt x="2" y="103"/>
                </a:lnTo>
                <a:lnTo>
                  <a:pt x="0" y="103"/>
                </a:lnTo>
                <a:lnTo>
                  <a:pt x="0" y="100"/>
                </a:lnTo>
                <a:lnTo>
                  <a:pt x="4" y="81"/>
                </a:lnTo>
                <a:lnTo>
                  <a:pt x="13" y="64"/>
                </a:lnTo>
                <a:lnTo>
                  <a:pt x="24" y="49"/>
                </a:lnTo>
                <a:lnTo>
                  <a:pt x="39" y="37"/>
                </a:lnTo>
                <a:lnTo>
                  <a:pt x="57" y="26"/>
                </a:lnTo>
                <a:lnTo>
                  <a:pt x="76" y="18"/>
                </a:lnTo>
                <a:lnTo>
                  <a:pt x="95" y="11"/>
                </a:lnTo>
                <a:lnTo>
                  <a:pt x="115" y="6"/>
                </a:lnTo>
                <a:lnTo>
                  <a:pt x="135" y="3"/>
                </a:lnTo>
                <a:lnTo>
                  <a:pt x="153" y="1"/>
                </a:lnTo>
                <a:lnTo>
                  <a:pt x="156" y="1"/>
                </a:lnTo>
                <a:lnTo>
                  <a:pt x="158" y="0"/>
                </a:lnTo>
                <a:close/>
              </a:path>
            </a:pathLst>
          </a:custGeom>
          <a:grpFill/>
          <a:ln w="0">
            <a:noFill/>
            <a:prstDash val="solid"/>
            <a:round/>
            <a:headEnd/>
            <a:tailEnd/>
          </a:ln>
        </xdr:spPr>
      </xdr:sp>
      <xdr:sp macro="" textlink="">
        <xdr:nvSpPr>
          <xdr:cNvPr id="94" name="Freeform 22">
            <a:extLst>
              <a:ext uri="{FF2B5EF4-FFF2-40B4-BE49-F238E27FC236}">
                <a16:creationId xmlns:a16="http://schemas.microsoft.com/office/drawing/2014/main" id="{00000000-0008-0000-0300-00005E000000}"/>
              </a:ext>
            </a:extLst>
          </xdr:cNvPr>
          <xdr:cNvSpPr>
            <a:spLocks noEditPoints="1"/>
          </xdr:cNvSpPr>
        </xdr:nvSpPr>
        <xdr:spPr bwMode="auto">
          <a:xfrm>
            <a:off x="1220" y="40"/>
            <a:ext cx="18" cy="4"/>
          </a:xfrm>
          <a:custGeom>
            <a:avLst/>
            <a:gdLst>
              <a:gd name="T0" fmla="*/ 71 w 230"/>
              <a:gd name="T1" fmla="*/ 4 h 52"/>
              <a:gd name="T2" fmla="*/ 66 w 230"/>
              <a:gd name="T3" fmla="*/ 4 h 52"/>
              <a:gd name="T4" fmla="*/ 57 w 230"/>
              <a:gd name="T5" fmla="*/ 4 h 52"/>
              <a:gd name="T6" fmla="*/ 49 w 230"/>
              <a:gd name="T7" fmla="*/ 5 h 52"/>
              <a:gd name="T8" fmla="*/ 40 w 230"/>
              <a:gd name="T9" fmla="*/ 7 h 52"/>
              <a:gd name="T10" fmla="*/ 34 w 230"/>
              <a:gd name="T11" fmla="*/ 11 h 52"/>
              <a:gd name="T12" fmla="*/ 32 w 230"/>
              <a:gd name="T13" fmla="*/ 16 h 52"/>
              <a:gd name="T14" fmla="*/ 33 w 230"/>
              <a:gd name="T15" fmla="*/ 25 h 52"/>
              <a:gd name="T16" fmla="*/ 38 w 230"/>
              <a:gd name="T17" fmla="*/ 31 h 52"/>
              <a:gd name="T18" fmla="*/ 48 w 230"/>
              <a:gd name="T19" fmla="*/ 36 h 52"/>
              <a:gd name="T20" fmla="*/ 59 w 230"/>
              <a:gd name="T21" fmla="*/ 41 h 52"/>
              <a:gd name="T22" fmla="*/ 70 w 230"/>
              <a:gd name="T23" fmla="*/ 43 h 52"/>
              <a:gd name="T24" fmla="*/ 82 w 230"/>
              <a:gd name="T25" fmla="*/ 45 h 52"/>
              <a:gd name="T26" fmla="*/ 92 w 230"/>
              <a:gd name="T27" fmla="*/ 47 h 52"/>
              <a:gd name="T28" fmla="*/ 99 w 230"/>
              <a:gd name="T29" fmla="*/ 48 h 52"/>
              <a:gd name="T30" fmla="*/ 111 w 230"/>
              <a:gd name="T31" fmla="*/ 48 h 52"/>
              <a:gd name="T32" fmla="*/ 124 w 230"/>
              <a:gd name="T33" fmla="*/ 47 h 52"/>
              <a:gd name="T34" fmla="*/ 138 w 230"/>
              <a:gd name="T35" fmla="*/ 44 h 52"/>
              <a:gd name="T36" fmla="*/ 150 w 230"/>
              <a:gd name="T37" fmla="*/ 40 h 52"/>
              <a:gd name="T38" fmla="*/ 161 w 230"/>
              <a:gd name="T39" fmla="*/ 37 h 52"/>
              <a:gd name="T40" fmla="*/ 180 w 230"/>
              <a:gd name="T41" fmla="*/ 33 h 52"/>
              <a:gd name="T42" fmla="*/ 193 w 230"/>
              <a:gd name="T43" fmla="*/ 31 h 52"/>
              <a:gd name="T44" fmla="*/ 202 w 230"/>
              <a:gd name="T45" fmla="*/ 30 h 52"/>
              <a:gd name="T46" fmla="*/ 181 w 230"/>
              <a:gd name="T47" fmla="*/ 21 h 52"/>
              <a:gd name="T48" fmla="*/ 156 w 230"/>
              <a:gd name="T49" fmla="*/ 13 h 52"/>
              <a:gd name="T50" fmla="*/ 128 w 230"/>
              <a:gd name="T51" fmla="*/ 7 h 52"/>
              <a:gd name="T52" fmla="*/ 99 w 230"/>
              <a:gd name="T53" fmla="*/ 4 h 52"/>
              <a:gd name="T54" fmla="*/ 71 w 230"/>
              <a:gd name="T55" fmla="*/ 4 h 52"/>
              <a:gd name="T56" fmla="*/ 72 w 230"/>
              <a:gd name="T57" fmla="*/ 0 h 52"/>
              <a:gd name="T58" fmla="*/ 100 w 230"/>
              <a:gd name="T59" fmla="*/ 0 h 52"/>
              <a:gd name="T60" fmla="*/ 129 w 230"/>
              <a:gd name="T61" fmla="*/ 3 h 52"/>
              <a:gd name="T62" fmla="*/ 156 w 230"/>
              <a:gd name="T63" fmla="*/ 8 h 52"/>
              <a:gd name="T64" fmla="*/ 175 w 230"/>
              <a:gd name="T65" fmla="*/ 15 h 52"/>
              <a:gd name="T66" fmla="*/ 194 w 230"/>
              <a:gd name="T67" fmla="*/ 22 h 52"/>
              <a:gd name="T68" fmla="*/ 213 w 230"/>
              <a:gd name="T69" fmla="*/ 30 h 52"/>
              <a:gd name="T70" fmla="*/ 221 w 230"/>
              <a:gd name="T71" fmla="*/ 32 h 52"/>
              <a:gd name="T72" fmla="*/ 230 w 230"/>
              <a:gd name="T73" fmla="*/ 34 h 52"/>
              <a:gd name="T74" fmla="*/ 214 w 230"/>
              <a:gd name="T75" fmla="*/ 34 h 52"/>
              <a:gd name="T76" fmla="*/ 199 w 230"/>
              <a:gd name="T77" fmla="*/ 34 h 52"/>
              <a:gd name="T78" fmla="*/ 181 w 230"/>
              <a:gd name="T79" fmla="*/ 37 h 52"/>
              <a:gd name="T80" fmla="*/ 163 w 230"/>
              <a:gd name="T81" fmla="*/ 42 h 52"/>
              <a:gd name="T82" fmla="*/ 145 w 230"/>
              <a:gd name="T83" fmla="*/ 45 h 52"/>
              <a:gd name="T84" fmla="*/ 128 w 230"/>
              <a:gd name="T85" fmla="*/ 48 h 52"/>
              <a:gd name="T86" fmla="*/ 113 w 230"/>
              <a:gd name="T87" fmla="*/ 50 h 52"/>
              <a:gd name="T88" fmla="*/ 101 w 230"/>
              <a:gd name="T89" fmla="*/ 52 h 52"/>
              <a:gd name="T90" fmla="*/ 92 w 230"/>
              <a:gd name="T91" fmla="*/ 52 h 52"/>
              <a:gd name="T92" fmla="*/ 76 w 230"/>
              <a:gd name="T93" fmla="*/ 50 h 52"/>
              <a:gd name="T94" fmla="*/ 56 w 230"/>
              <a:gd name="T95" fmla="*/ 47 h 52"/>
              <a:gd name="T96" fmla="*/ 37 w 230"/>
              <a:gd name="T97" fmla="*/ 43 h 52"/>
              <a:gd name="T98" fmla="*/ 18 w 230"/>
              <a:gd name="T99" fmla="*/ 37 h 52"/>
              <a:gd name="T100" fmla="*/ 2 w 230"/>
              <a:gd name="T101" fmla="*/ 30 h 52"/>
              <a:gd name="T102" fmla="*/ 0 w 230"/>
              <a:gd name="T103" fmla="*/ 29 h 52"/>
              <a:gd name="T104" fmla="*/ 2 w 230"/>
              <a:gd name="T105" fmla="*/ 27 h 52"/>
              <a:gd name="T106" fmla="*/ 15 w 230"/>
              <a:gd name="T107" fmla="*/ 15 h 52"/>
              <a:gd name="T108" fmla="*/ 32 w 230"/>
              <a:gd name="T109" fmla="*/ 7 h 52"/>
              <a:gd name="T110" fmla="*/ 51 w 230"/>
              <a:gd name="T111" fmla="*/ 2 h 52"/>
              <a:gd name="T112" fmla="*/ 72 w 230"/>
              <a:gd name="T113" fmla="*/ 0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0" h="52">
                <a:moveTo>
                  <a:pt x="71" y="4"/>
                </a:moveTo>
                <a:lnTo>
                  <a:pt x="66" y="4"/>
                </a:lnTo>
                <a:lnTo>
                  <a:pt x="57" y="4"/>
                </a:lnTo>
                <a:lnTo>
                  <a:pt x="49" y="5"/>
                </a:lnTo>
                <a:lnTo>
                  <a:pt x="40" y="7"/>
                </a:lnTo>
                <a:lnTo>
                  <a:pt x="34" y="11"/>
                </a:lnTo>
                <a:lnTo>
                  <a:pt x="32" y="16"/>
                </a:lnTo>
                <a:lnTo>
                  <a:pt x="33" y="25"/>
                </a:lnTo>
                <a:lnTo>
                  <a:pt x="38" y="31"/>
                </a:lnTo>
                <a:lnTo>
                  <a:pt x="48" y="36"/>
                </a:lnTo>
                <a:lnTo>
                  <a:pt x="59" y="41"/>
                </a:lnTo>
                <a:lnTo>
                  <a:pt x="70" y="43"/>
                </a:lnTo>
                <a:lnTo>
                  <a:pt x="82" y="45"/>
                </a:lnTo>
                <a:lnTo>
                  <a:pt x="92" y="47"/>
                </a:lnTo>
                <a:lnTo>
                  <a:pt x="99" y="48"/>
                </a:lnTo>
                <a:lnTo>
                  <a:pt x="111" y="48"/>
                </a:lnTo>
                <a:lnTo>
                  <a:pt x="124" y="47"/>
                </a:lnTo>
                <a:lnTo>
                  <a:pt x="138" y="44"/>
                </a:lnTo>
                <a:lnTo>
                  <a:pt x="150" y="40"/>
                </a:lnTo>
                <a:lnTo>
                  <a:pt x="161" y="37"/>
                </a:lnTo>
                <a:lnTo>
                  <a:pt x="180" y="33"/>
                </a:lnTo>
                <a:lnTo>
                  <a:pt x="193" y="31"/>
                </a:lnTo>
                <a:lnTo>
                  <a:pt x="202" y="30"/>
                </a:lnTo>
                <a:lnTo>
                  <a:pt x="181" y="21"/>
                </a:lnTo>
                <a:lnTo>
                  <a:pt x="156" y="13"/>
                </a:lnTo>
                <a:lnTo>
                  <a:pt x="128" y="7"/>
                </a:lnTo>
                <a:lnTo>
                  <a:pt x="99" y="4"/>
                </a:lnTo>
                <a:lnTo>
                  <a:pt x="71" y="4"/>
                </a:lnTo>
                <a:close/>
                <a:moveTo>
                  <a:pt x="72" y="0"/>
                </a:moveTo>
                <a:lnTo>
                  <a:pt x="100" y="0"/>
                </a:lnTo>
                <a:lnTo>
                  <a:pt x="129" y="3"/>
                </a:lnTo>
                <a:lnTo>
                  <a:pt x="156" y="8"/>
                </a:lnTo>
                <a:lnTo>
                  <a:pt x="175" y="15"/>
                </a:lnTo>
                <a:lnTo>
                  <a:pt x="194" y="22"/>
                </a:lnTo>
                <a:lnTo>
                  <a:pt x="213" y="30"/>
                </a:lnTo>
                <a:lnTo>
                  <a:pt x="221" y="32"/>
                </a:lnTo>
                <a:lnTo>
                  <a:pt x="230" y="34"/>
                </a:lnTo>
                <a:lnTo>
                  <a:pt x="214" y="34"/>
                </a:lnTo>
                <a:lnTo>
                  <a:pt x="199" y="34"/>
                </a:lnTo>
                <a:lnTo>
                  <a:pt x="181" y="37"/>
                </a:lnTo>
                <a:lnTo>
                  <a:pt x="163" y="42"/>
                </a:lnTo>
                <a:lnTo>
                  <a:pt x="145" y="45"/>
                </a:lnTo>
                <a:lnTo>
                  <a:pt x="128" y="48"/>
                </a:lnTo>
                <a:lnTo>
                  <a:pt x="113" y="50"/>
                </a:lnTo>
                <a:lnTo>
                  <a:pt x="101" y="52"/>
                </a:lnTo>
                <a:lnTo>
                  <a:pt x="92" y="52"/>
                </a:lnTo>
                <a:lnTo>
                  <a:pt x="76" y="50"/>
                </a:lnTo>
                <a:lnTo>
                  <a:pt x="56" y="47"/>
                </a:lnTo>
                <a:lnTo>
                  <a:pt x="37" y="43"/>
                </a:lnTo>
                <a:lnTo>
                  <a:pt x="18" y="37"/>
                </a:lnTo>
                <a:lnTo>
                  <a:pt x="2" y="30"/>
                </a:lnTo>
                <a:lnTo>
                  <a:pt x="0" y="29"/>
                </a:lnTo>
                <a:lnTo>
                  <a:pt x="2" y="27"/>
                </a:lnTo>
                <a:lnTo>
                  <a:pt x="15" y="15"/>
                </a:lnTo>
                <a:lnTo>
                  <a:pt x="32" y="7"/>
                </a:lnTo>
                <a:lnTo>
                  <a:pt x="51" y="2"/>
                </a:lnTo>
                <a:lnTo>
                  <a:pt x="72" y="0"/>
                </a:lnTo>
                <a:close/>
              </a:path>
            </a:pathLst>
          </a:custGeom>
          <a:grpFill/>
          <a:ln w="0">
            <a:noFill/>
            <a:prstDash val="solid"/>
            <a:round/>
            <a:headEnd/>
            <a:tailEnd/>
          </a:ln>
        </xdr:spPr>
      </xdr:sp>
      <xdr:sp macro="" textlink="">
        <xdr:nvSpPr>
          <xdr:cNvPr id="95" name="Freeform 23">
            <a:extLst>
              <a:ext uri="{FF2B5EF4-FFF2-40B4-BE49-F238E27FC236}">
                <a16:creationId xmlns:a16="http://schemas.microsoft.com/office/drawing/2014/main" id="{00000000-0008-0000-0300-00005F000000}"/>
              </a:ext>
            </a:extLst>
          </xdr:cNvPr>
          <xdr:cNvSpPr>
            <a:spLocks noEditPoints="1"/>
          </xdr:cNvSpPr>
        </xdr:nvSpPr>
        <xdr:spPr bwMode="auto">
          <a:xfrm>
            <a:off x="1239" y="41"/>
            <a:ext cx="7" cy="13"/>
          </a:xfrm>
          <a:custGeom>
            <a:avLst/>
            <a:gdLst>
              <a:gd name="T0" fmla="*/ 25 w 91"/>
              <a:gd name="T1" fmla="*/ 18 h 180"/>
              <a:gd name="T2" fmla="*/ 20 w 91"/>
              <a:gd name="T3" fmla="*/ 21 h 180"/>
              <a:gd name="T4" fmla="*/ 18 w 91"/>
              <a:gd name="T5" fmla="*/ 28 h 180"/>
              <a:gd name="T6" fmla="*/ 17 w 91"/>
              <a:gd name="T7" fmla="*/ 39 h 180"/>
              <a:gd name="T8" fmla="*/ 20 w 91"/>
              <a:gd name="T9" fmla="*/ 53 h 180"/>
              <a:gd name="T10" fmla="*/ 25 w 91"/>
              <a:gd name="T11" fmla="*/ 65 h 180"/>
              <a:gd name="T12" fmla="*/ 32 w 91"/>
              <a:gd name="T13" fmla="*/ 76 h 180"/>
              <a:gd name="T14" fmla="*/ 40 w 91"/>
              <a:gd name="T15" fmla="*/ 85 h 180"/>
              <a:gd name="T16" fmla="*/ 49 w 91"/>
              <a:gd name="T17" fmla="*/ 96 h 180"/>
              <a:gd name="T18" fmla="*/ 64 w 91"/>
              <a:gd name="T19" fmla="*/ 113 h 180"/>
              <a:gd name="T20" fmla="*/ 77 w 91"/>
              <a:gd name="T21" fmla="*/ 130 h 180"/>
              <a:gd name="T22" fmla="*/ 86 w 91"/>
              <a:gd name="T23" fmla="*/ 149 h 180"/>
              <a:gd name="T24" fmla="*/ 84 w 91"/>
              <a:gd name="T25" fmla="*/ 128 h 180"/>
              <a:gd name="T26" fmla="*/ 79 w 91"/>
              <a:gd name="T27" fmla="*/ 106 h 180"/>
              <a:gd name="T28" fmla="*/ 73 w 91"/>
              <a:gd name="T29" fmla="*/ 83 h 180"/>
              <a:gd name="T30" fmla="*/ 64 w 91"/>
              <a:gd name="T31" fmla="*/ 61 h 180"/>
              <a:gd name="T32" fmla="*/ 54 w 91"/>
              <a:gd name="T33" fmla="*/ 41 h 180"/>
              <a:gd name="T34" fmla="*/ 41 w 91"/>
              <a:gd name="T35" fmla="*/ 25 h 180"/>
              <a:gd name="T36" fmla="*/ 41 w 91"/>
              <a:gd name="T37" fmla="*/ 25 h 180"/>
              <a:gd name="T38" fmla="*/ 33 w 91"/>
              <a:gd name="T39" fmla="*/ 19 h 180"/>
              <a:gd name="T40" fmla="*/ 25 w 91"/>
              <a:gd name="T41" fmla="*/ 18 h 180"/>
              <a:gd name="T42" fmla="*/ 1 w 91"/>
              <a:gd name="T43" fmla="*/ 0 h 180"/>
              <a:gd name="T44" fmla="*/ 17 w 91"/>
              <a:gd name="T45" fmla="*/ 4 h 180"/>
              <a:gd name="T46" fmla="*/ 32 w 91"/>
              <a:gd name="T47" fmla="*/ 12 h 180"/>
              <a:gd name="T48" fmla="*/ 45 w 91"/>
              <a:gd name="T49" fmla="*/ 22 h 180"/>
              <a:gd name="T50" fmla="*/ 45 w 91"/>
              <a:gd name="T51" fmla="*/ 23 h 180"/>
              <a:gd name="T52" fmla="*/ 57 w 91"/>
              <a:gd name="T53" fmla="*/ 39 h 180"/>
              <a:gd name="T54" fmla="*/ 68 w 91"/>
              <a:gd name="T55" fmla="*/ 57 h 180"/>
              <a:gd name="T56" fmla="*/ 76 w 91"/>
              <a:gd name="T57" fmla="*/ 77 h 180"/>
              <a:gd name="T58" fmla="*/ 82 w 91"/>
              <a:gd name="T59" fmla="*/ 96 h 180"/>
              <a:gd name="T60" fmla="*/ 86 w 91"/>
              <a:gd name="T61" fmla="*/ 116 h 180"/>
              <a:gd name="T62" fmla="*/ 90 w 91"/>
              <a:gd name="T63" fmla="*/ 137 h 180"/>
              <a:gd name="T64" fmla="*/ 91 w 91"/>
              <a:gd name="T65" fmla="*/ 157 h 180"/>
              <a:gd name="T66" fmla="*/ 89 w 91"/>
              <a:gd name="T67" fmla="*/ 177 h 180"/>
              <a:gd name="T68" fmla="*/ 89 w 91"/>
              <a:gd name="T69" fmla="*/ 180 h 180"/>
              <a:gd name="T70" fmla="*/ 86 w 91"/>
              <a:gd name="T71" fmla="*/ 165 h 180"/>
              <a:gd name="T72" fmla="*/ 82 w 91"/>
              <a:gd name="T73" fmla="*/ 152 h 180"/>
              <a:gd name="T74" fmla="*/ 77 w 91"/>
              <a:gd name="T75" fmla="*/ 139 h 180"/>
              <a:gd name="T76" fmla="*/ 62 w 91"/>
              <a:gd name="T77" fmla="*/ 117 h 180"/>
              <a:gd name="T78" fmla="*/ 46 w 91"/>
              <a:gd name="T79" fmla="*/ 98 h 180"/>
              <a:gd name="T80" fmla="*/ 33 w 91"/>
              <a:gd name="T81" fmla="*/ 84 h 180"/>
              <a:gd name="T82" fmla="*/ 21 w 91"/>
              <a:gd name="T83" fmla="*/ 69 h 180"/>
              <a:gd name="T84" fmla="*/ 11 w 91"/>
              <a:gd name="T85" fmla="*/ 53 h 180"/>
              <a:gd name="T86" fmla="*/ 4 w 91"/>
              <a:gd name="T87" fmla="*/ 35 h 180"/>
              <a:gd name="T88" fmla="*/ 2 w 91"/>
              <a:gd name="T89" fmla="*/ 23 h 180"/>
              <a:gd name="T90" fmla="*/ 0 w 91"/>
              <a:gd name="T91" fmla="*/ 11 h 180"/>
              <a:gd name="T92" fmla="*/ 1 w 91"/>
              <a:gd name="T93" fmla="*/ 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91" h="180">
                <a:moveTo>
                  <a:pt x="25" y="18"/>
                </a:moveTo>
                <a:lnTo>
                  <a:pt x="20" y="21"/>
                </a:lnTo>
                <a:lnTo>
                  <a:pt x="18" y="28"/>
                </a:lnTo>
                <a:lnTo>
                  <a:pt x="17" y="39"/>
                </a:lnTo>
                <a:lnTo>
                  <a:pt x="20" y="53"/>
                </a:lnTo>
                <a:lnTo>
                  <a:pt x="25" y="65"/>
                </a:lnTo>
                <a:lnTo>
                  <a:pt x="32" y="76"/>
                </a:lnTo>
                <a:lnTo>
                  <a:pt x="40" y="85"/>
                </a:lnTo>
                <a:lnTo>
                  <a:pt x="49" y="96"/>
                </a:lnTo>
                <a:lnTo>
                  <a:pt x="64" y="113"/>
                </a:lnTo>
                <a:lnTo>
                  <a:pt x="77" y="130"/>
                </a:lnTo>
                <a:lnTo>
                  <a:pt x="86" y="149"/>
                </a:lnTo>
                <a:lnTo>
                  <a:pt x="84" y="128"/>
                </a:lnTo>
                <a:lnTo>
                  <a:pt x="79" y="106"/>
                </a:lnTo>
                <a:lnTo>
                  <a:pt x="73" y="83"/>
                </a:lnTo>
                <a:lnTo>
                  <a:pt x="64" y="61"/>
                </a:lnTo>
                <a:lnTo>
                  <a:pt x="54" y="41"/>
                </a:lnTo>
                <a:lnTo>
                  <a:pt x="41" y="25"/>
                </a:lnTo>
                <a:lnTo>
                  <a:pt x="41" y="25"/>
                </a:lnTo>
                <a:lnTo>
                  <a:pt x="33" y="19"/>
                </a:lnTo>
                <a:lnTo>
                  <a:pt x="25" y="18"/>
                </a:lnTo>
                <a:close/>
                <a:moveTo>
                  <a:pt x="1" y="0"/>
                </a:moveTo>
                <a:lnTo>
                  <a:pt x="17" y="4"/>
                </a:lnTo>
                <a:lnTo>
                  <a:pt x="32" y="12"/>
                </a:lnTo>
                <a:lnTo>
                  <a:pt x="45" y="22"/>
                </a:lnTo>
                <a:lnTo>
                  <a:pt x="45" y="23"/>
                </a:lnTo>
                <a:lnTo>
                  <a:pt x="57" y="39"/>
                </a:lnTo>
                <a:lnTo>
                  <a:pt x="68" y="57"/>
                </a:lnTo>
                <a:lnTo>
                  <a:pt x="76" y="77"/>
                </a:lnTo>
                <a:lnTo>
                  <a:pt x="82" y="96"/>
                </a:lnTo>
                <a:lnTo>
                  <a:pt x="86" y="116"/>
                </a:lnTo>
                <a:lnTo>
                  <a:pt x="90" y="137"/>
                </a:lnTo>
                <a:lnTo>
                  <a:pt x="91" y="157"/>
                </a:lnTo>
                <a:lnTo>
                  <a:pt x="89" y="177"/>
                </a:lnTo>
                <a:lnTo>
                  <a:pt x="89" y="180"/>
                </a:lnTo>
                <a:lnTo>
                  <a:pt x="86" y="165"/>
                </a:lnTo>
                <a:lnTo>
                  <a:pt x="82" y="152"/>
                </a:lnTo>
                <a:lnTo>
                  <a:pt x="77" y="139"/>
                </a:lnTo>
                <a:lnTo>
                  <a:pt x="62" y="117"/>
                </a:lnTo>
                <a:lnTo>
                  <a:pt x="46" y="98"/>
                </a:lnTo>
                <a:lnTo>
                  <a:pt x="33" y="84"/>
                </a:lnTo>
                <a:lnTo>
                  <a:pt x="21" y="69"/>
                </a:lnTo>
                <a:lnTo>
                  <a:pt x="11" y="53"/>
                </a:lnTo>
                <a:lnTo>
                  <a:pt x="4" y="35"/>
                </a:lnTo>
                <a:lnTo>
                  <a:pt x="2" y="23"/>
                </a:lnTo>
                <a:lnTo>
                  <a:pt x="0" y="11"/>
                </a:lnTo>
                <a:lnTo>
                  <a:pt x="1" y="0"/>
                </a:lnTo>
                <a:close/>
              </a:path>
            </a:pathLst>
          </a:custGeom>
          <a:grpFill/>
          <a:ln w="0">
            <a:noFill/>
            <a:prstDash val="solid"/>
            <a:round/>
            <a:headEnd/>
            <a:tailEnd/>
          </a:ln>
        </xdr:spPr>
      </xdr:sp>
      <xdr:sp macro="" textlink="">
        <xdr:nvSpPr>
          <xdr:cNvPr id="96" name="Freeform 24">
            <a:extLst>
              <a:ext uri="{FF2B5EF4-FFF2-40B4-BE49-F238E27FC236}">
                <a16:creationId xmlns:a16="http://schemas.microsoft.com/office/drawing/2014/main" id="{00000000-0008-0000-0300-000060000000}"/>
              </a:ext>
            </a:extLst>
          </xdr:cNvPr>
          <xdr:cNvSpPr>
            <a:spLocks noEditPoints="1"/>
          </xdr:cNvSpPr>
        </xdr:nvSpPr>
        <xdr:spPr bwMode="auto">
          <a:xfrm>
            <a:off x="1232" y="28"/>
            <a:ext cx="13" cy="9"/>
          </a:xfrm>
          <a:custGeom>
            <a:avLst/>
            <a:gdLst>
              <a:gd name="T0" fmla="*/ 139 w 165"/>
              <a:gd name="T1" fmla="*/ 15 h 112"/>
              <a:gd name="T2" fmla="*/ 134 w 165"/>
              <a:gd name="T3" fmla="*/ 15 h 112"/>
              <a:gd name="T4" fmla="*/ 129 w 165"/>
              <a:gd name="T5" fmla="*/ 16 h 112"/>
              <a:gd name="T6" fmla="*/ 106 w 165"/>
              <a:gd name="T7" fmla="*/ 22 h 112"/>
              <a:gd name="T8" fmla="*/ 85 w 165"/>
              <a:gd name="T9" fmla="*/ 28 h 112"/>
              <a:gd name="T10" fmla="*/ 63 w 165"/>
              <a:gd name="T11" fmla="*/ 38 h 112"/>
              <a:gd name="T12" fmla="*/ 43 w 165"/>
              <a:gd name="T13" fmla="*/ 50 h 112"/>
              <a:gd name="T14" fmla="*/ 43 w 165"/>
              <a:gd name="T15" fmla="*/ 50 h 112"/>
              <a:gd name="T16" fmla="*/ 42 w 165"/>
              <a:gd name="T17" fmla="*/ 50 h 112"/>
              <a:gd name="T18" fmla="*/ 42 w 165"/>
              <a:gd name="T19" fmla="*/ 51 h 112"/>
              <a:gd name="T20" fmla="*/ 39 w 165"/>
              <a:gd name="T21" fmla="*/ 54 h 112"/>
              <a:gd name="T22" fmla="*/ 34 w 165"/>
              <a:gd name="T23" fmla="*/ 57 h 112"/>
              <a:gd name="T24" fmla="*/ 28 w 165"/>
              <a:gd name="T25" fmla="*/ 64 h 112"/>
              <a:gd name="T26" fmla="*/ 23 w 165"/>
              <a:gd name="T27" fmla="*/ 71 h 112"/>
              <a:gd name="T28" fmla="*/ 18 w 165"/>
              <a:gd name="T29" fmla="*/ 78 h 112"/>
              <a:gd name="T30" fmla="*/ 17 w 165"/>
              <a:gd name="T31" fmla="*/ 85 h 112"/>
              <a:gd name="T32" fmla="*/ 19 w 165"/>
              <a:gd name="T33" fmla="*/ 92 h 112"/>
              <a:gd name="T34" fmla="*/ 26 w 165"/>
              <a:gd name="T35" fmla="*/ 97 h 112"/>
              <a:gd name="T36" fmla="*/ 38 w 165"/>
              <a:gd name="T37" fmla="*/ 99 h 112"/>
              <a:gd name="T38" fmla="*/ 49 w 165"/>
              <a:gd name="T39" fmla="*/ 97 h 112"/>
              <a:gd name="T40" fmla="*/ 60 w 165"/>
              <a:gd name="T41" fmla="*/ 91 h 112"/>
              <a:gd name="T42" fmla="*/ 71 w 165"/>
              <a:gd name="T43" fmla="*/ 82 h 112"/>
              <a:gd name="T44" fmla="*/ 79 w 165"/>
              <a:gd name="T45" fmla="*/ 75 h 112"/>
              <a:gd name="T46" fmla="*/ 116 w 165"/>
              <a:gd name="T47" fmla="*/ 43 h 112"/>
              <a:gd name="T48" fmla="*/ 123 w 165"/>
              <a:gd name="T49" fmla="*/ 38 h 112"/>
              <a:gd name="T50" fmla="*/ 133 w 165"/>
              <a:gd name="T51" fmla="*/ 31 h 112"/>
              <a:gd name="T52" fmla="*/ 140 w 165"/>
              <a:gd name="T53" fmla="*/ 23 h 112"/>
              <a:gd name="T54" fmla="*/ 144 w 165"/>
              <a:gd name="T55" fmla="*/ 15 h 112"/>
              <a:gd name="T56" fmla="*/ 139 w 165"/>
              <a:gd name="T57" fmla="*/ 15 h 112"/>
              <a:gd name="T58" fmla="*/ 165 w 165"/>
              <a:gd name="T59" fmla="*/ 0 h 112"/>
              <a:gd name="T60" fmla="*/ 159 w 165"/>
              <a:gd name="T61" fmla="*/ 5 h 112"/>
              <a:gd name="T62" fmla="*/ 153 w 165"/>
              <a:gd name="T63" fmla="*/ 12 h 112"/>
              <a:gd name="T64" fmla="*/ 148 w 165"/>
              <a:gd name="T65" fmla="*/ 19 h 112"/>
              <a:gd name="T66" fmla="*/ 131 w 165"/>
              <a:gd name="T67" fmla="*/ 36 h 112"/>
              <a:gd name="T68" fmla="*/ 109 w 165"/>
              <a:gd name="T69" fmla="*/ 55 h 112"/>
              <a:gd name="T70" fmla="*/ 88 w 165"/>
              <a:gd name="T71" fmla="*/ 74 h 112"/>
              <a:gd name="T72" fmla="*/ 78 w 165"/>
              <a:gd name="T73" fmla="*/ 82 h 112"/>
              <a:gd name="T74" fmla="*/ 66 w 165"/>
              <a:gd name="T75" fmla="*/ 91 h 112"/>
              <a:gd name="T76" fmla="*/ 54 w 165"/>
              <a:gd name="T77" fmla="*/ 100 h 112"/>
              <a:gd name="T78" fmla="*/ 39 w 165"/>
              <a:gd name="T79" fmla="*/ 108 h 112"/>
              <a:gd name="T80" fmla="*/ 25 w 165"/>
              <a:gd name="T81" fmla="*/ 112 h 112"/>
              <a:gd name="T82" fmla="*/ 12 w 165"/>
              <a:gd name="T83" fmla="*/ 111 h 112"/>
              <a:gd name="T84" fmla="*/ 4 w 165"/>
              <a:gd name="T85" fmla="*/ 107 h 112"/>
              <a:gd name="T86" fmla="*/ 1 w 165"/>
              <a:gd name="T87" fmla="*/ 100 h 112"/>
              <a:gd name="T88" fmla="*/ 0 w 165"/>
              <a:gd name="T89" fmla="*/ 93 h 112"/>
              <a:gd name="T90" fmla="*/ 1 w 165"/>
              <a:gd name="T91" fmla="*/ 85 h 112"/>
              <a:gd name="T92" fmla="*/ 4 w 165"/>
              <a:gd name="T93" fmla="*/ 78 h 112"/>
              <a:gd name="T94" fmla="*/ 11 w 165"/>
              <a:gd name="T95" fmla="*/ 66 h 112"/>
              <a:gd name="T96" fmla="*/ 21 w 165"/>
              <a:gd name="T97" fmla="*/ 56 h 112"/>
              <a:gd name="T98" fmla="*/ 33 w 165"/>
              <a:gd name="T99" fmla="*/ 48 h 112"/>
              <a:gd name="T100" fmla="*/ 59 w 165"/>
              <a:gd name="T101" fmla="*/ 34 h 112"/>
              <a:gd name="T102" fmla="*/ 86 w 165"/>
              <a:gd name="T103" fmla="*/ 22 h 112"/>
              <a:gd name="T104" fmla="*/ 108 w 165"/>
              <a:gd name="T105" fmla="*/ 16 h 112"/>
              <a:gd name="T106" fmla="*/ 131 w 165"/>
              <a:gd name="T107" fmla="*/ 10 h 112"/>
              <a:gd name="T108" fmla="*/ 143 w 165"/>
              <a:gd name="T109" fmla="*/ 7 h 112"/>
              <a:gd name="T110" fmla="*/ 154 w 165"/>
              <a:gd name="T111" fmla="*/ 5 h 112"/>
              <a:gd name="T112" fmla="*/ 160 w 165"/>
              <a:gd name="T113" fmla="*/ 3 h 112"/>
              <a:gd name="T114" fmla="*/ 165 w 165"/>
              <a:gd name="T115" fmla="*/ 0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65" h="112">
                <a:moveTo>
                  <a:pt x="139" y="15"/>
                </a:moveTo>
                <a:lnTo>
                  <a:pt x="134" y="15"/>
                </a:lnTo>
                <a:lnTo>
                  <a:pt x="129" y="16"/>
                </a:lnTo>
                <a:lnTo>
                  <a:pt x="106" y="22"/>
                </a:lnTo>
                <a:lnTo>
                  <a:pt x="85" y="28"/>
                </a:lnTo>
                <a:lnTo>
                  <a:pt x="63" y="38"/>
                </a:lnTo>
                <a:lnTo>
                  <a:pt x="43" y="50"/>
                </a:lnTo>
                <a:lnTo>
                  <a:pt x="43" y="50"/>
                </a:lnTo>
                <a:lnTo>
                  <a:pt x="42" y="50"/>
                </a:lnTo>
                <a:lnTo>
                  <a:pt x="42" y="51"/>
                </a:lnTo>
                <a:lnTo>
                  <a:pt x="39" y="54"/>
                </a:lnTo>
                <a:lnTo>
                  <a:pt x="34" y="57"/>
                </a:lnTo>
                <a:lnTo>
                  <a:pt x="28" y="64"/>
                </a:lnTo>
                <a:lnTo>
                  <a:pt x="23" y="71"/>
                </a:lnTo>
                <a:lnTo>
                  <a:pt x="18" y="78"/>
                </a:lnTo>
                <a:lnTo>
                  <a:pt x="17" y="85"/>
                </a:lnTo>
                <a:lnTo>
                  <a:pt x="19" y="92"/>
                </a:lnTo>
                <a:lnTo>
                  <a:pt x="26" y="97"/>
                </a:lnTo>
                <a:lnTo>
                  <a:pt x="38" y="99"/>
                </a:lnTo>
                <a:lnTo>
                  <a:pt x="49" y="97"/>
                </a:lnTo>
                <a:lnTo>
                  <a:pt x="60" y="91"/>
                </a:lnTo>
                <a:lnTo>
                  <a:pt x="71" y="82"/>
                </a:lnTo>
                <a:lnTo>
                  <a:pt x="79" y="75"/>
                </a:lnTo>
                <a:lnTo>
                  <a:pt x="116" y="43"/>
                </a:lnTo>
                <a:lnTo>
                  <a:pt x="123" y="38"/>
                </a:lnTo>
                <a:lnTo>
                  <a:pt x="133" y="31"/>
                </a:lnTo>
                <a:lnTo>
                  <a:pt x="140" y="23"/>
                </a:lnTo>
                <a:lnTo>
                  <a:pt x="144" y="15"/>
                </a:lnTo>
                <a:lnTo>
                  <a:pt x="139" y="15"/>
                </a:lnTo>
                <a:close/>
                <a:moveTo>
                  <a:pt x="165" y="0"/>
                </a:moveTo>
                <a:lnTo>
                  <a:pt x="159" y="5"/>
                </a:lnTo>
                <a:lnTo>
                  <a:pt x="153" y="12"/>
                </a:lnTo>
                <a:lnTo>
                  <a:pt x="148" y="19"/>
                </a:lnTo>
                <a:lnTo>
                  <a:pt x="131" y="36"/>
                </a:lnTo>
                <a:lnTo>
                  <a:pt x="109" y="55"/>
                </a:lnTo>
                <a:lnTo>
                  <a:pt x="88" y="74"/>
                </a:lnTo>
                <a:lnTo>
                  <a:pt x="78" y="82"/>
                </a:lnTo>
                <a:lnTo>
                  <a:pt x="66" y="91"/>
                </a:lnTo>
                <a:lnTo>
                  <a:pt x="54" y="100"/>
                </a:lnTo>
                <a:lnTo>
                  <a:pt x="39" y="108"/>
                </a:lnTo>
                <a:lnTo>
                  <a:pt x="25" y="112"/>
                </a:lnTo>
                <a:lnTo>
                  <a:pt x="12" y="111"/>
                </a:lnTo>
                <a:lnTo>
                  <a:pt x="4" y="107"/>
                </a:lnTo>
                <a:lnTo>
                  <a:pt x="1" y="100"/>
                </a:lnTo>
                <a:lnTo>
                  <a:pt x="0" y="93"/>
                </a:lnTo>
                <a:lnTo>
                  <a:pt x="1" y="85"/>
                </a:lnTo>
                <a:lnTo>
                  <a:pt x="4" y="78"/>
                </a:lnTo>
                <a:lnTo>
                  <a:pt x="11" y="66"/>
                </a:lnTo>
                <a:lnTo>
                  <a:pt x="21" y="56"/>
                </a:lnTo>
                <a:lnTo>
                  <a:pt x="33" y="48"/>
                </a:lnTo>
                <a:lnTo>
                  <a:pt x="59" y="34"/>
                </a:lnTo>
                <a:lnTo>
                  <a:pt x="86" y="22"/>
                </a:lnTo>
                <a:lnTo>
                  <a:pt x="108" y="16"/>
                </a:lnTo>
                <a:lnTo>
                  <a:pt x="131" y="10"/>
                </a:lnTo>
                <a:lnTo>
                  <a:pt x="143" y="7"/>
                </a:lnTo>
                <a:lnTo>
                  <a:pt x="154" y="5"/>
                </a:lnTo>
                <a:lnTo>
                  <a:pt x="160" y="3"/>
                </a:lnTo>
                <a:lnTo>
                  <a:pt x="165" y="0"/>
                </a:lnTo>
                <a:close/>
              </a:path>
            </a:pathLst>
          </a:custGeom>
          <a:grpFill/>
          <a:ln w="0">
            <a:noFill/>
            <a:prstDash val="solid"/>
            <a:round/>
            <a:headEnd/>
            <a:tailEnd/>
          </a:ln>
        </xdr:spPr>
      </xdr:sp>
      <xdr:sp macro="" textlink="">
        <xdr:nvSpPr>
          <xdr:cNvPr id="97" name="Freeform 25">
            <a:extLst>
              <a:ext uri="{FF2B5EF4-FFF2-40B4-BE49-F238E27FC236}">
                <a16:creationId xmlns:a16="http://schemas.microsoft.com/office/drawing/2014/main" id="{00000000-0008-0000-0300-000061000000}"/>
              </a:ext>
            </a:extLst>
          </xdr:cNvPr>
          <xdr:cNvSpPr>
            <a:spLocks noEditPoints="1"/>
          </xdr:cNvSpPr>
        </xdr:nvSpPr>
        <xdr:spPr bwMode="auto">
          <a:xfrm>
            <a:off x="1243" y="30"/>
            <a:ext cx="17" cy="8"/>
          </a:xfrm>
          <a:custGeom>
            <a:avLst/>
            <a:gdLst>
              <a:gd name="T0" fmla="*/ 189 w 215"/>
              <a:gd name="T1" fmla="*/ 21 h 116"/>
              <a:gd name="T2" fmla="*/ 175 w 215"/>
              <a:gd name="T3" fmla="*/ 24 h 116"/>
              <a:gd name="T4" fmla="*/ 158 w 215"/>
              <a:gd name="T5" fmla="*/ 28 h 116"/>
              <a:gd name="T6" fmla="*/ 141 w 215"/>
              <a:gd name="T7" fmla="*/ 30 h 116"/>
              <a:gd name="T8" fmla="*/ 128 w 215"/>
              <a:gd name="T9" fmla="*/ 31 h 116"/>
              <a:gd name="T10" fmla="*/ 116 w 215"/>
              <a:gd name="T11" fmla="*/ 33 h 116"/>
              <a:gd name="T12" fmla="*/ 108 w 215"/>
              <a:gd name="T13" fmla="*/ 35 h 116"/>
              <a:gd name="T14" fmla="*/ 90 w 215"/>
              <a:gd name="T15" fmla="*/ 41 h 116"/>
              <a:gd name="T16" fmla="*/ 75 w 215"/>
              <a:gd name="T17" fmla="*/ 44 h 116"/>
              <a:gd name="T18" fmla="*/ 58 w 215"/>
              <a:gd name="T19" fmla="*/ 48 h 116"/>
              <a:gd name="T20" fmla="*/ 40 w 215"/>
              <a:gd name="T21" fmla="*/ 53 h 116"/>
              <a:gd name="T22" fmla="*/ 26 w 215"/>
              <a:gd name="T23" fmla="*/ 62 h 116"/>
              <a:gd name="T24" fmla="*/ 22 w 215"/>
              <a:gd name="T25" fmla="*/ 68 h 116"/>
              <a:gd name="T26" fmla="*/ 22 w 215"/>
              <a:gd name="T27" fmla="*/ 77 h 116"/>
              <a:gd name="T28" fmla="*/ 26 w 215"/>
              <a:gd name="T29" fmla="*/ 85 h 116"/>
              <a:gd name="T30" fmla="*/ 32 w 215"/>
              <a:gd name="T31" fmla="*/ 91 h 116"/>
              <a:gd name="T32" fmla="*/ 39 w 215"/>
              <a:gd name="T33" fmla="*/ 95 h 116"/>
              <a:gd name="T34" fmla="*/ 52 w 215"/>
              <a:gd name="T35" fmla="*/ 98 h 116"/>
              <a:gd name="T36" fmla="*/ 64 w 215"/>
              <a:gd name="T37" fmla="*/ 96 h 116"/>
              <a:gd name="T38" fmla="*/ 76 w 215"/>
              <a:gd name="T39" fmla="*/ 93 h 116"/>
              <a:gd name="T40" fmla="*/ 91 w 215"/>
              <a:gd name="T41" fmla="*/ 89 h 116"/>
              <a:gd name="T42" fmla="*/ 104 w 215"/>
              <a:gd name="T43" fmla="*/ 83 h 116"/>
              <a:gd name="T44" fmla="*/ 136 w 215"/>
              <a:gd name="T45" fmla="*/ 63 h 116"/>
              <a:gd name="T46" fmla="*/ 164 w 215"/>
              <a:gd name="T47" fmla="*/ 43 h 116"/>
              <a:gd name="T48" fmla="*/ 189 w 215"/>
              <a:gd name="T49" fmla="*/ 21 h 116"/>
              <a:gd name="T50" fmla="*/ 215 w 215"/>
              <a:gd name="T51" fmla="*/ 0 h 116"/>
              <a:gd name="T52" fmla="*/ 210 w 215"/>
              <a:gd name="T53" fmla="*/ 9 h 116"/>
              <a:gd name="T54" fmla="*/ 202 w 215"/>
              <a:gd name="T55" fmla="*/ 17 h 116"/>
              <a:gd name="T56" fmla="*/ 194 w 215"/>
              <a:gd name="T57" fmla="*/ 23 h 116"/>
              <a:gd name="T58" fmla="*/ 153 w 215"/>
              <a:gd name="T59" fmla="*/ 56 h 116"/>
              <a:gd name="T60" fmla="*/ 110 w 215"/>
              <a:gd name="T61" fmla="*/ 85 h 116"/>
              <a:gd name="T62" fmla="*/ 94 w 215"/>
              <a:gd name="T63" fmla="*/ 94 h 116"/>
              <a:gd name="T64" fmla="*/ 77 w 215"/>
              <a:gd name="T65" fmla="*/ 104 h 116"/>
              <a:gd name="T66" fmla="*/ 58 w 215"/>
              <a:gd name="T67" fmla="*/ 111 h 116"/>
              <a:gd name="T68" fmla="*/ 38 w 215"/>
              <a:gd name="T69" fmla="*/ 116 h 116"/>
              <a:gd name="T70" fmla="*/ 20 w 215"/>
              <a:gd name="T71" fmla="*/ 116 h 116"/>
              <a:gd name="T72" fmla="*/ 10 w 215"/>
              <a:gd name="T73" fmla="*/ 111 h 116"/>
              <a:gd name="T74" fmla="*/ 4 w 215"/>
              <a:gd name="T75" fmla="*/ 105 h 116"/>
              <a:gd name="T76" fmla="*/ 0 w 215"/>
              <a:gd name="T77" fmla="*/ 95 h 116"/>
              <a:gd name="T78" fmla="*/ 0 w 215"/>
              <a:gd name="T79" fmla="*/ 83 h 116"/>
              <a:gd name="T80" fmla="*/ 5 w 215"/>
              <a:gd name="T81" fmla="*/ 73 h 116"/>
              <a:gd name="T82" fmla="*/ 15 w 215"/>
              <a:gd name="T83" fmla="*/ 64 h 116"/>
              <a:gd name="T84" fmla="*/ 28 w 215"/>
              <a:gd name="T85" fmla="*/ 57 h 116"/>
              <a:gd name="T86" fmla="*/ 43 w 215"/>
              <a:gd name="T87" fmla="*/ 50 h 116"/>
              <a:gd name="T88" fmla="*/ 59 w 215"/>
              <a:gd name="T89" fmla="*/ 45 h 116"/>
              <a:gd name="T90" fmla="*/ 75 w 215"/>
              <a:gd name="T91" fmla="*/ 40 h 116"/>
              <a:gd name="T92" fmla="*/ 89 w 215"/>
              <a:gd name="T93" fmla="*/ 36 h 116"/>
              <a:gd name="T94" fmla="*/ 107 w 215"/>
              <a:gd name="T95" fmla="*/ 31 h 116"/>
              <a:gd name="T96" fmla="*/ 115 w 215"/>
              <a:gd name="T97" fmla="*/ 29 h 116"/>
              <a:gd name="T98" fmla="*/ 127 w 215"/>
              <a:gd name="T99" fmla="*/ 28 h 116"/>
              <a:gd name="T100" fmla="*/ 141 w 215"/>
              <a:gd name="T101" fmla="*/ 26 h 116"/>
              <a:gd name="T102" fmla="*/ 163 w 215"/>
              <a:gd name="T103" fmla="*/ 22 h 116"/>
              <a:gd name="T104" fmla="*/ 183 w 215"/>
              <a:gd name="T105" fmla="*/ 18 h 116"/>
              <a:gd name="T106" fmla="*/ 201 w 215"/>
              <a:gd name="T107" fmla="*/ 11 h 116"/>
              <a:gd name="T108" fmla="*/ 209 w 215"/>
              <a:gd name="T109" fmla="*/ 5 h 116"/>
              <a:gd name="T110" fmla="*/ 215 w 215"/>
              <a:gd name="T111" fmla="*/ 0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5" h="116">
                <a:moveTo>
                  <a:pt x="189" y="21"/>
                </a:moveTo>
                <a:lnTo>
                  <a:pt x="175" y="24"/>
                </a:lnTo>
                <a:lnTo>
                  <a:pt x="158" y="28"/>
                </a:lnTo>
                <a:lnTo>
                  <a:pt x="141" y="30"/>
                </a:lnTo>
                <a:lnTo>
                  <a:pt x="128" y="31"/>
                </a:lnTo>
                <a:lnTo>
                  <a:pt x="116" y="33"/>
                </a:lnTo>
                <a:lnTo>
                  <a:pt x="108" y="35"/>
                </a:lnTo>
                <a:lnTo>
                  <a:pt x="90" y="41"/>
                </a:lnTo>
                <a:lnTo>
                  <a:pt x="75" y="44"/>
                </a:lnTo>
                <a:lnTo>
                  <a:pt x="58" y="48"/>
                </a:lnTo>
                <a:lnTo>
                  <a:pt x="40" y="53"/>
                </a:lnTo>
                <a:lnTo>
                  <a:pt x="26" y="62"/>
                </a:lnTo>
                <a:lnTo>
                  <a:pt x="22" y="68"/>
                </a:lnTo>
                <a:lnTo>
                  <a:pt x="22" y="77"/>
                </a:lnTo>
                <a:lnTo>
                  <a:pt x="26" y="85"/>
                </a:lnTo>
                <a:lnTo>
                  <a:pt x="32" y="91"/>
                </a:lnTo>
                <a:lnTo>
                  <a:pt x="39" y="95"/>
                </a:lnTo>
                <a:lnTo>
                  <a:pt x="52" y="98"/>
                </a:lnTo>
                <a:lnTo>
                  <a:pt x="64" y="96"/>
                </a:lnTo>
                <a:lnTo>
                  <a:pt x="76" y="93"/>
                </a:lnTo>
                <a:lnTo>
                  <a:pt x="91" y="89"/>
                </a:lnTo>
                <a:lnTo>
                  <a:pt x="104" y="83"/>
                </a:lnTo>
                <a:lnTo>
                  <a:pt x="136" y="63"/>
                </a:lnTo>
                <a:lnTo>
                  <a:pt x="164" y="43"/>
                </a:lnTo>
                <a:lnTo>
                  <a:pt x="189" y="21"/>
                </a:lnTo>
                <a:close/>
                <a:moveTo>
                  <a:pt x="215" y="0"/>
                </a:moveTo>
                <a:lnTo>
                  <a:pt x="210" y="9"/>
                </a:lnTo>
                <a:lnTo>
                  <a:pt x="202" y="17"/>
                </a:lnTo>
                <a:lnTo>
                  <a:pt x="194" y="23"/>
                </a:lnTo>
                <a:lnTo>
                  <a:pt x="153" y="56"/>
                </a:lnTo>
                <a:lnTo>
                  <a:pt x="110" y="85"/>
                </a:lnTo>
                <a:lnTo>
                  <a:pt x="94" y="94"/>
                </a:lnTo>
                <a:lnTo>
                  <a:pt x="77" y="104"/>
                </a:lnTo>
                <a:lnTo>
                  <a:pt x="58" y="111"/>
                </a:lnTo>
                <a:lnTo>
                  <a:pt x="38" y="116"/>
                </a:lnTo>
                <a:lnTo>
                  <a:pt x="20" y="116"/>
                </a:lnTo>
                <a:lnTo>
                  <a:pt x="10" y="111"/>
                </a:lnTo>
                <a:lnTo>
                  <a:pt x="4" y="105"/>
                </a:lnTo>
                <a:lnTo>
                  <a:pt x="0" y="95"/>
                </a:lnTo>
                <a:lnTo>
                  <a:pt x="0" y="83"/>
                </a:lnTo>
                <a:lnTo>
                  <a:pt x="5" y="73"/>
                </a:lnTo>
                <a:lnTo>
                  <a:pt x="15" y="64"/>
                </a:lnTo>
                <a:lnTo>
                  <a:pt x="28" y="57"/>
                </a:lnTo>
                <a:lnTo>
                  <a:pt x="43" y="50"/>
                </a:lnTo>
                <a:lnTo>
                  <a:pt x="59" y="45"/>
                </a:lnTo>
                <a:lnTo>
                  <a:pt x="75" y="40"/>
                </a:lnTo>
                <a:lnTo>
                  <a:pt x="89" y="36"/>
                </a:lnTo>
                <a:lnTo>
                  <a:pt x="107" y="31"/>
                </a:lnTo>
                <a:lnTo>
                  <a:pt x="115" y="29"/>
                </a:lnTo>
                <a:lnTo>
                  <a:pt x="127" y="28"/>
                </a:lnTo>
                <a:lnTo>
                  <a:pt x="141" y="26"/>
                </a:lnTo>
                <a:lnTo>
                  <a:pt x="163" y="22"/>
                </a:lnTo>
                <a:lnTo>
                  <a:pt x="183" y="18"/>
                </a:lnTo>
                <a:lnTo>
                  <a:pt x="201" y="11"/>
                </a:lnTo>
                <a:lnTo>
                  <a:pt x="209" y="5"/>
                </a:lnTo>
                <a:lnTo>
                  <a:pt x="215" y="0"/>
                </a:lnTo>
                <a:close/>
              </a:path>
            </a:pathLst>
          </a:custGeom>
          <a:grpFill/>
          <a:ln w="0">
            <a:noFill/>
            <a:prstDash val="solid"/>
            <a:round/>
            <a:headEnd/>
            <a:tailEnd/>
          </a:ln>
        </xdr:spPr>
      </xdr:sp>
      <xdr:sp macro="" textlink="">
        <xdr:nvSpPr>
          <xdr:cNvPr id="98" name="Freeform 26">
            <a:extLst>
              <a:ext uri="{FF2B5EF4-FFF2-40B4-BE49-F238E27FC236}">
                <a16:creationId xmlns:a16="http://schemas.microsoft.com/office/drawing/2014/main" id="{00000000-0008-0000-0300-000062000000}"/>
              </a:ext>
            </a:extLst>
          </xdr:cNvPr>
          <xdr:cNvSpPr>
            <a:spLocks noEditPoints="1"/>
          </xdr:cNvSpPr>
        </xdr:nvSpPr>
        <xdr:spPr bwMode="auto">
          <a:xfrm>
            <a:off x="1253" y="43"/>
            <a:ext cx="14" cy="5"/>
          </a:xfrm>
          <a:custGeom>
            <a:avLst/>
            <a:gdLst>
              <a:gd name="T0" fmla="*/ 32 w 186"/>
              <a:gd name="T1" fmla="*/ 5 h 69"/>
              <a:gd name="T2" fmla="*/ 28 w 186"/>
              <a:gd name="T3" fmla="*/ 6 h 69"/>
              <a:gd name="T4" fmla="*/ 24 w 186"/>
              <a:gd name="T5" fmla="*/ 7 h 69"/>
              <a:gd name="T6" fmla="*/ 22 w 186"/>
              <a:gd name="T7" fmla="*/ 9 h 69"/>
              <a:gd name="T8" fmla="*/ 21 w 186"/>
              <a:gd name="T9" fmla="*/ 11 h 69"/>
              <a:gd name="T10" fmla="*/ 19 w 186"/>
              <a:gd name="T11" fmla="*/ 19 h 69"/>
              <a:gd name="T12" fmla="*/ 22 w 186"/>
              <a:gd name="T13" fmla="*/ 26 h 69"/>
              <a:gd name="T14" fmla="*/ 29 w 186"/>
              <a:gd name="T15" fmla="*/ 33 h 69"/>
              <a:gd name="T16" fmla="*/ 37 w 186"/>
              <a:gd name="T17" fmla="*/ 37 h 69"/>
              <a:gd name="T18" fmla="*/ 48 w 186"/>
              <a:gd name="T19" fmla="*/ 41 h 69"/>
              <a:gd name="T20" fmla="*/ 59 w 186"/>
              <a:gd name="T21" fmla="*/ 45 h 69"/>
              <a:gd name="T22" fmla="*/ 70 w 186"/>
              <a:gd name="T23" fmla="*/ 47 h 69"/>
              <a:gd name="T24" fmla="*/ 78 w 186"/>
              <a:gd name="T25" fmla="*/ 49 h 69"/>
              <a:gd name="T26" fmla="*/ 85 w 186"/>
              <a:gd name="T27" fmla="*/ 50 h 69"/>
              <a:gd name="T28" fmla="*/ 109 w 186"/>
              <a:gd name="T29" fmla="*/ 56 h 69"/>
              <a:gd name="T30" fmla="*/ 135 w 186"/>
              <a:gd name="T31" fmla="*/ 61 h 69"/>
              <a:gd name="T32" fmla="*/ 160 w 186"/>
              <a:gd name="T33" fmla="*/ 62 h 69"/>
              <a:gd name="T34" fmla="*/ 173 w 186"/>
              <a:gd name="T35" fmla="*/ 61 h 69"/>
              <a:gd name="T36" fmla="*/ 156 w 186"/>
              <a:gd name="T37" fmla="*/ 54 h 69"/>
              <a:gd name="T38" fmla="*/ 138 w 186"/>
              <a:gd name="T39" fmla="*/ 45 h 69"/>
              <a:gd name="T40" fmla="*/ 130 w 186"/>
              <a:gd name="T41" fmla="*/ 39 h 69"/>
              <a:gd name="T42" fmla="*/ 121 w 186"/>
              <a:gd name="T43" fmla="*/ 35 h 69"/>
              <a:gd name="T44" fmla="*/ 115 w 186"/>
              <a:gd name="T45" fmla="*/ 33 h 69"/>
              <a:gd name="T46" fmla="*/ 100 w 186"/>
              <a:gd name="T47" fmla="*/ 26 h 69"/>
              <a:gd name="T48" fmla="*/ 88 w 186"/>
              <a:gd name="T49" fmla="*/ 22 h 69"/>
              <a:gd name="T50" fmla="*/ 74 w 186"/>
              <a:gd name="T51" fmla="*/ 16 h 69"/>
              <a:gd name="T52" fmla="*/ 59 w 186"/>
              <a:gd name="T53" fmla="*/ 9 h 69"/>
              <a:gd name="T54" fmla="*/ 45 w 186"/>
              <a:gd name="T55" fmla="*/ 5 h 69"/>
              <a:gd name="T56" fmla="*/ 32 w 186"/>
              <a:gd name="T57" fmla="*/ 5 h 69"/>
              <a:gd name="T58" fmla="*/ 18 w 186"/>
              <a:gd name="T59" fmla="*/ 0 h 69"/>
              <a:gd name="T60" fmla="*/ 31 w 186"/>
              <a:gd name="T61" fmla="*/ 1 h 69"/>
              <a:gd name="T62" fmla="*/ 46 w 186"/>
              <a:gd name="T63" fmla="*/ 4 h 69"/>
              <a:gd name="T64" fmla="*/ 64 w 186"/>
              <a:gd name="T65" fmla="*/ 9 h 69"/>
              <a:gd name="T66" fmla="*/ 82 w 186"/>
              <a:gd name="T67" fmla="*/ 16 h 69"/>
              <a:gd name="T68" fmla="*/ 102 w 186"/>
              <a:gd name="T69" fmla="*/ 23 h 69"/>
              <a:gd name="T70" fmla="*/ 116 w 186"/>
              <a:gd name="T71" fmla="*/ 29 h 69"/>
              <a:gd name="T72" fmla="*/ 139 w 186"/>
              <a:gd name="T73" fmla="*/ 38 h 69"/>
              <a:gd name="T74" fmla="*/ 161 w 186"/>
              <a:gd name="T75" fmla="*/ 50 h 69"/>
              <a:gd name="T76" fmla="*/ 181 w 186"/>
              <a:gd name="T77" fmla="*/ 65 h 69"/>
              <a:gd name="T78" fmla="*/ 186 w 186"/>
              <a:gd name="T79" fmla="*/ 69 h 69"/>
              <a:gd name="T80" fmla="*/ 182 w 186"/>
              <a:gd name="T81" fmla="*/ 68 h 69"/>
              <a:gd name="T82" fmla="*/ 176 w 186"/>
              <a:gd name="T83" fmla="*/ 67 h 69"/>
              <a:gd name="T84" fmla="*/ 168 w 186"/>
              <a:gd name="T85" fmla="*/ 67 h 69"/>
              <a:gd name="T86" fmla="*/ 163 w 186"/>
              <a:gd name="T87" fmla="*/ 67 h 69"/>
              <a:gd name="T88" fmla="*/ 139 w 186"/>
              <a:gd name="T89" fmla="*/ 66 h 69"/>
              <a:gd name="T90" fmla="*/ 116 w 186"/>
              <a:gd name="T91" fmla="*/ 65 h 69"/>
              <a:gd name="T92" fmla="*/ 88 w 186"/>
              <a:gd name="T93" fmla="*/ 62 h 69"/>
              <a:gd name="T94" fmla="*/ 61 w 186"/>
              <a:gd name="T95" fmla="*/ 55 h 69"/>
              <a:gd name="T96" fmla="*/ 34 w 186"/>
              <a:gd name="T97" fmla="*/ 47 h 69"/>
              <a:gd name="T98" fmla="*/ 27 w 186"/>
              <a:gd name="T99" fmla="*/ 43 h 69"/>
              <a:gd name="T100" fmla="*/ 18 w 186"/>
              <a:gd name="T101" fmla="*/ 38 h 69"/>
              <a:gd name="T102" fmla="*/ 9 w 186"/>
              <a:gd name="T103" fmla="*/ 32 h 69"/>
              <a:gd name="T104" fmla="*/ 3 w 186"/>
              <a:gd name="T105" fmla="*/ 24 h 69"/>
              <a:gd name="T106" fmla="*/ 0 w 186"/>
              <a:gd name="T107" fmla="*/ 17 h 69"/>
              <a:gd name="T108" fmla="*/ 0 w 186"/>
              <a:gd name="T109" fmla="*/ 13 h 69"/>
              <a:gd name="T110" fmla="*/ 1 w 186"/>
              <a:gd name="T111" fmla="*/ 9 h 69"/>
              <a:gd name="T112" fmla="*/ 4 w 186"/>
              <a:gd name="T113" fmla="*/ 6 h 69"/>
              <a:gd name="T114" fmla="*/ 8 w 186"/>
              <a:gd name="T115" fmla="*/ 2 h 69"/>
              <a:gd name="T116" fmla="*/ 12 w 186"/>
              <a:gd name="T117" fmla="*/ 1 h 69"/>
              <a:gd name="T118" fmla="*/ 14 w 186"/>
              <a:gd name="T119" fmla="*/ 0 h 69"/>
              <a:gd name="T120" fmla="*/ 18 w 186"/>
              <a:gd name="T12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69">
                <a:moveTo>
                  <a:pt x="32" y="5"/>
                </a:moveTo>
                <a:lnTo>
                  <a:pt x="28" y="6"/>
                </a:lnTo>
                <a:lnTo>
                  <a:pt x="24" y="7"/>
                </a:lnTo>
                <a:lnTo>
                  <a:pt x="22" y="9"/>
                </a:lnTo>
                <a:lnTo>
                  <a:pt x="21" y="11"/>
                </a:lnTo>
                <a:lnTo>
                  <a:pt x="19" y="19"/>
                </a:lnTo>
                <a:lnTo>
                  <a:pt x="22" y="26"/>
                </a:lnTo>
                <a:lnTo>
                  <a:pt x="29" y="33"/>
                </a:lnTo>
                <a:lnTo>
                  <a:pt x="37" y="37"/>
                </a:lnTo>
                <a:lnTo>
                  <a:pt x="48" y="41"/>
                </a:lnTo>
                <a:lnTo>
                  <a:pt x="59" y="45"/>
                </a:lnTo>
                <a:lnTo>
                  <a:pt x="70" y="47"/>
                </a:lnTo>
                <a:lnTo>
                  <a:pt x="78" y="49"/>
                </a:lnTo>
                <a:lnTo>
                  <a:pt x="85" y="50"/>
                </a:lnTo>
                <a:lnTo>
                  <a:pt x="109" y="56"/>
                </a:lnTo>
                <a:lnTo>
                  <a:pt x="135" y="61"/>
                </a:lnTo>
                <a:lnTo>
                  <a:pt x="160" y="62"/>
                </a:lnTo>
                <a:lnTo>
                  <a:pt x="173" y="61"/>
                </a:lnTo>
                <a:lnTo>
                  <a:pt x="156" y="54"/>
                </a:lnTo>
                <a:lnTo>
                  <a:pt x="138" y="45"/>
                </a:lnTo>
                <a:lnTo>
                  <a:pt x="130" y="39"/>
                </a:lnTo>
                <a:lnTo>
                  <a:pt x="121" y="35"/>
                </a:lnTo>
                <a:lnTo>
                  <a:pt x="115" y="33"/>
                </a:lnTo>
                <a:lnTo>
                  <a:pt x="100" y="26"/>
                </a:lnTo>
                <a:lnTo>
                  <a:pt x="88" y="22"/>
                </a:lnTo>
                <a:lnTo>
                  <a:pt x="74" y="16"/>
                </a:lnTo>
                <a:lnTo>
                  <a:pt x="59" y="9"/>
                </a:lnTo>
                <a:lnTo>
                  <a:pt x="45" y="5"/>
                </a:lnTo>
                <a:lnTo>
                  <a:pt x="32" y="5"/>
                </a:lnTo>
                <a:close/>
                <a:moveTo>
                  <a:pt x="18" y="0"/>
                </a:moveTo>
                <a:lnTo>
                  <a:pt x="31" y="1"/>
                </a:lnTo>
                <a:lnTo>
                  <a:pt x="46" y="4"/>
                </a:lnTo>
                <a:lnTo>
                  <a:pt x="64" y="9"/>
                </a:lnTo>
                <a:lnTo>
                  <a:pt x="82" y="16"/>
                </a:lnTo>
                <a:lnTo>
                  <a:pt x="102" y="23"/>
                </a:lnTo>
                <a:lnTo>
                  <a:pt x="116" y="29"/>
                </a:lnTo>
                <a:lnTo>
                  <a:pt x="139" y="38"/>
                </a:lnTo>
                <a:lnTo>
                  <a:pt x="161" y="50"/>
                </a:lnTo>
                <a:lnTo>
                  <a:pt x="181" y="65"/>
                </a:lnTo>
                <a:lnTo>
                  <a:pt x="186" y="69"/>
                </a:lnTo>
                <a:lnTo>
                  <a:pt x="182" y="68"/>
                </a:lnTo>
                <a:lnTo>
                  <a:pt x="176" y="67"/>
                </a:lnTo>
                <a:lnTo>
                  <a:pt x="168" y="67"/>
                </a:lnTo>
                <a:lnTo>
                  <a:pt x="163" y="67"/>
                </a:lnTo>
                <a:lnTo>
                  <a:pt x="139" y="66"/>
                </a:lnTo>
                <a:lnTo>
                  <a:pt x="116" y="65"/>
                </a:lnTo>
                <a:lnTo>
                  <a:pt x="88" y="62"/>
                </a:lnTo>
                <a:lnTo>
                  <a:pt x="61" y="55"/>
                </a:lnTo>
                <a:lnTo>
                  <a:pt x="34" y="47"/>
                </a:lnTo>
                <a:lnTo>
                  <a:pt x="27" y="43"/>
                </a:lnTo>
                <a:lnTo>
                  <a:pt x="18" y="38"/>
                </a:lnTo>
                <a:lnTo>
                  <a:pt x="9" y="32"/>
                </a:lnTo>
                <a:lnTo>
                  <a:pt x="3" y="24"/>
                </a:lnTo>
                <a:lnTo>
                  <a:pt x="0" y="17"/>
                </a:lnTo>
                <a:lnTo>
                  <a:pt x="0" y="13"/>
                </a:lnTo>
                <a:lnTo>
                  <a:pt x="1" y="9"/>
                </a:lnTo>
                <a:lnTo>
                  <a:pt x="4" y="6"/>
                </a:lnTo>
                <a:lnTo>
                  <a:pt x="8" y="2"/>
                </a:lnTo>
                <a:lnTo>
                  <a:pt x="12" y="1"/>
                </a:lnTo>
                <a:lnTo>
                  <a:pt x="14" y="0"/>
                </a:lnTo>
                <a:lnTo>
                  <a:pt x="18" y="0"/>
                </a:lnTo>
                <a:close/>
              </a:path>
            </a:pathLst>
          </a:custGeom>
          <a:grpFill/>
          <a:ln w="0">
            <a:noFill/>
            <a:prstDash val="solid"/>
            <a:round/>
            <a:headEnd/>
            <a:tailEnd/>
          </a:ln>
        </xdr:spPr>
      </xdr:sp>
      <xdr:sp macro="" textlink="">
        <xdr:nvSpPr>
          <xdr:cNvPr id="99" name="Freeform 27">
            <a:extLst>
              <a:ext uri="{FF2B5EF4-FFF2-40B4-BE49-F238E27FC236}">
                <a16:creationId xmlns:a16="http://schemas.microsoft.com/office/drawing/2014/main" id="{00000000-0008-0000-0300-000063000000}"/>
              </a:ext>
            </a:extLst>
          </xdr:cNvPr>
          <xdr:cNvSpPr>
            <a:spLocks noEditPoints="1"/>
          </xdr:cNvSpPr>
        </xdr:nvSpPr>
        <xdr:spPr bwMode="auto">
          <a:xfrm>
            <a:off x="1256" y="35"/>
            <a:ext cx="15" cy="8"/>
          </a:xfrm>
          <a:custGeom>
            <a:avLst/>
            <a:gdLst>
              <a:gd name="T0" fmla="*/ 151 w 189"/>
              <a:gd name="T1" fmla="*/ 25 h 94"/>
              <a:gd name="T2" fmla="*/ 115 w 189"/>
              <a:gd name="T3" fmla="*/ 30 h 94"/>
              <a:gd name="T4" fmla="*/ 89 w 189"/>
              <a:gd name="T5" fmla="*/ 36 h 94"/>
              <a:gd name="T6" fmla="*/ 62 w 189"/>
              <a:gd name="T7" fmla="*/ 43 h 94"/>
              <a:gd name="T8" fmla="*/ 36 w 189"/>
              <a:gd name="T9" fmla="*/ 52 h 94"/>
              <a:gd name="T10" fmla="*/ 32 w 189"/>
              <a:gd name="T11" fmla="*/ 59 h 94"/>
              <a:gd name="T12" fmla="*/ 31 w 189"/>
              <a:gd name="T13" fmla="*/ 65 h 94"/>
              <a:gd name="T14" fmla="*/ 34 w 189"/>
              <a:gd name="T15" fmla="*/ 71 h 94"/>
              <a:gd name="T16" fmla="*/ 43 w 189"/>
              <a:gd name="T17" fmla="*/ 75 h 94"/>
              <a:gd name="T18" fmla="*/ 67 w 189"/>
              <a:gd name="T19" fmla="*/ 76 h 94"/>
              <a:gd name="T20" fmla="*/ 95 w 189"/>
              <a:gd name="T21" fmla="*/ 69 h 94"/>
              <a:gd name="T22" fmla="*/ 127 w 189"/>
              <a:gd name="T23" fmla="*/ 51 h 94"/>
              <a:gd name="T24" fmla="*/ 168 w 189"/>
              <a:gd name="T25" fmla="*/ 20 h 94"/>
              <a:gd name="T26" fmla="*/ 178 w 189"/>
              <a:gd name="T27" fmla="*/ 19 h 94"/>
              <a:gd name="T28" fmla="*/ 140 w 189"/>
              <a:gd name="T29" fmla="*/ 51 h 94"/>
              <a:gd name="T30" fmla="*/ 93 w 189"/>
              <a:gd name="T31" fmla="*/ 76 h 94"/>
              <a:gd name="T32" fmla="*/ 49 w 189"/>
              <a:gd name="T33" fmla="*/ 91 h 94"/>
              <a:gd name="T34" fmla="*/ 31 w 189"/>
              <a:gd name="T35" fmla="*/ 93 h 94"/>
              <a:gd name="T36" fmla="*/ 10 w 189"/>
              <a:gd name="T37" fmla="*/ 92 h 94"/>
              <a:gd name="T38" fmla="*/ 1 w 189"/>
              <a:gd name="T39" fmla="*/ 85 h 94"/>
              <a:gd name="T40" fmla="*/ 0 w 189"/>
              <a:gd name="T41" fmla="*/ 76 h 94"/>
              <a:gd name="T42" fmla="*/ 6 w 189"/>
              <a:gd name="T43" fmla="*/ 63 h 94"/>
              <a:gd name="T44" fmla="*/ 32 w 189"/>
              <a:gd name="T45" fmla="*/ 50 h 94"/>
              <a:gd name="T46" fmla="*/ 68 w 189"/>
              <a:gd name="T47" fmla="*/ 37 h 94"/>
              <a:gd name="T48" fmla="*/ 103 w 189"/>
              <a:gd name="T49" fmla="*/ 28 h 94"/>
              <a:gd name="T50" fmla="*/ 134 w 189"/>
              <a:gd name="T51" fmla="*/ 24 h 94"/>
              <a:gd name="T52" fmla="*/ 159 w 189"/>
              <a:gd name="T53" fmla="*/ 19 h 94"/>
              <a:gd name="T54" fmla="*/ 170 w 189"/>
              <a:gd name="T55" fmla="*/ 13 h 94"/>
              <a:gd name="T56" fmla="*/ 174 w 189"/>
              <a:gd name="T57" fmla="*/ 11 h 94"/>
              <a:gd name="T58" fmla="*/ 180 w 189"/>
              <a:gd name="T59" fmla="*/ 6 h 94"/>
              <a:gd name="T60" fmla="*/ 185 w 189"/>
              <a:gd name="T61" fmla="*/ 2 h 94"/>
              <a:gd name="T62" fmla="*/ 188 w 189"/>
              <a:gd name="T63" fmla="*/ 0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89" h="94">
                <a:moveTo>
                  <a:pt x="168" y="20"/>
                </a:moveTo>
                <a:lnTo>
                  <a:pt x="151" y="25"/>
                </a:lnTo>
                <a:lnTo>
                  <a:pt x="130" y="28"/>
                </a:lnTo>
                <a:lnTo>
                  <a:pt x="115" y="30"/>
                </a:lnTo>
                <a:lnTo>
                  <a:pt x="104" y="32"/>
                </a:lnTo>
                <a:lnTo>
                  <a:pt x="89" y="36"/>
                </a:lnTo>
                <a:lnTo>
                  <a:pt x="76" y="40"/>
                </a:lnTo>
                <a:lnTo>
                  <a:pt x="62" y="43"/>
                </a:lnTo>
                <a:lnTo>
                  <a:pt x="47" y="47"/>
                </a:lnTo>
                <a:lnTo>
                  <a:pt x="36" y="52"/>
                </a:lnTo>
                <a:lnTo>
                  <a:pt x="33" y="56"/>
                </a:lnTo>
                <a:lnTo>
                  <a:pt x="32" y="59"/>
                </a:lnTo>
                <a:lnTo>
                  <a:pt x="31" y="62"/>
                </a:lnTo>
                <a:lnTo>
                  <a:pt x="31" y="65"/>
                </a:lnTo>
                <a:lnTo>
                  <a:pt x="32" y="69"/>
                </a:lnTo>
                <a:lnTo>
                  <a:pt x="34" y="71"/>
                </a:lnTo>
                <a:lnTo>
                  <a:pt x="38" y="73"/>
                </a:lnTo>
                <a:lnTo>
                  <a:pt x="43" y="75"/>
                </a:lnTo>
                <a:lnTo>
                  <a:pt x="54" y="76"/>
                </a:lnTo>
                <a:lnTo>
                  <a:pt x="67" y="76"/>
                </a:lnTo>
                <a:lnTo>
                  <a:pt x="82" y="73"/>
                </a:lnTo>
                <a:lnTo>
                  <a:pt x="95" y="69"/>
                </a:lnTo>
                <a:lnTo>
                  <a:pt x="106" y="63"/>
                </a:lnTo>
                <a:lnTo>
                  <a:pt x="127" y="51"/>
                </a:lnTo>
                <a:lnTo>
                  <a:pt x="149" y="36"/>
                </a:lnTo>
                <a:lnTo>
                  <a:pt x="168" y="20"/>
                </a:lnTo>
                <a:close/>
                <a:moveTo>
                  <a:pt x="189" y="0"/>
                </a:moveTo>
                <a:lnTo>
                  <a:pt x="178" y="19"/>
                </a:lnTo>
                <a:lnTo>
                  <a:pt x="160" y="36"/>
                </a:lnTo>
                <a:lnTo>
                  <a:pt x="140" y="51"/>
                </a:lnTo>
                <a:lnTo>
                  <a:pt x="116" y="65"/>
                </a:lnTo>
                <a:lnTo>
                  <a:pt x="93" y="76"/>
                </a:lnTo>
                <a:lnTo>
                  <a:pt x="70" y="85"/>
                </a:lnTo>
                <a:lnTo>
                  <a:pt x="49" y="91"/>
                </a:lnTo>
                <a:lnTo>
                  <a:pt x="40" y="92"/>
                </a:lnTo>
                <a:lnTo>
                  <a:pt x="31" y="93"/>
                </a:lnTo>
                <a:lnTo>
                  <a:pt x="20" y="94"/>
                </a:lnTo>
                <a:lnTo>
                  <a:pt x="10" y="92"/>
                </a:lnTo>
                <a:lnTo>
                  <a:pt x="3" y="88"/>
                </a:lnTo>
                <a:lnTo>
                  <a:pt x="1" y="85"/>
                </a:lnTo>
                <a:lnTo>
                  <a:pt x="0" y="80"/>
                </a:lnTo>
                <a:lnTo>
                  <a:pt x="0" y="76"/>
                </a:lnTo>
                <a:lnTo>
                  <a:pt x="1" y="71"/>
                </a:lnTo>
                <a:lnTo>
                  <a:pt x="6" y="63"/>
                </a:lnTo>
                <a:lnTo>
                  <a:pt x="17" y="57"/>
                </a:lnTo>
                <a:lnTo>
                  <a:pt x="32" y="50"/>
                </a:lnTo>
                <a:lnTo>
                  <a:pt x="49" y="44"/>
                </a:lnTo>
                <a:lnTo>
                  <a:pt x="68" y="37"/>
                </a:lnTo>
                <a:lnTo>
                  <a:pt x="88" y="32"/>
                </a:lnTo>
                <a:lnTo>
                  <a:pt x="103" y="28"/>
                </a:lnTo>
                <a:lnTo>
                  <a:pt x="118" y="25"/>
                </a:lnTo>
                <a:lnTo>
                  <a:pt x="134" y="24"/>
                </a:lnTo>
                <a:lnTo>
                  <a:pt x="149" y="21"/>
                </a:lnTo>
                <a:lnTo>
                  <a:pt x="159" y="19"/>
                </a:lnTo>
                <a:lnTo>
                  <a:pt x="169" y="14"/>
                </a:lnTo>
                <a:lnTo>
                  <a:pt x="170" y="13"/>
                </a:lnTo>
                <a:lnTo>
                  <a:pt x="172" y="12"/>
                </a:lnTo>
                <a:lnTo>
                  <a:pt x="174" y="11"/>
                </a:lnTo>
                <a:lnTo>
                  <a:pt x="176" y="9"/>
                </a:lnTo>
                <a:lnTo>
                  <a:pt x="180" y="6"/>
                </a:lnTo>
                <a:lnTo>
                  <a:pt x="183" y="4"/>
                </a:lnTo>
                <a:lnTo>
                  <a:pt x="185" y="2"/>
                </a:lnTo>
                <a:lnTo>
                  <a:pt x="187" y="1"/>
                </a:lnTo>
                <a:lnTo>
                  <a:pt x="188" y="0"/>
                </a:lnTo>
                <a:lnTo>
                  <a:pt x="189" y="0"/>
                </a:lnTo>
                <a:close/>
              </a:path>
            </a:pathLst>
          </a:custGeom>
          <a:grpFill/>
          <a:ln w="0">
            <a:noFill/>
            <a:prstDash val="solid"/>
            <a:round/>
            <a:headEnd/>
            <a:tailEnd/>
          </a:ln>
        </xdr:spPr>
      </xdr:sp>
      <xdr:sp macro="" textlink="">
        <xdr:nvSpPr>
          <xdr:cNvPr id="100" name="Freeform 28">
            <a:extLst>
              <a:ext uri="{FF2B5EF4-FFF2-40B4-BE49-F238E27FC236}">
                <a16:creationId xmlns:a16="http://schemas.microsoft.com/office/drawing/2014/main" id="{00000000-0008-0000-0300-000064000000}"/>
              </a:ext>
            </a:extLst>
          </xdr:cNvPr>
          <xdr:cNvSpPr>
            <a:spLocks noEditPoints="1"/>
          </xdr:cNvSpPr>
        </xdr:nvSpPr>
        <xdr:spPr bwMode="auto">
          <a:xfrm>
            <a:off x="1265" y="42"/>
            <a:ext cx="16" cy="6"/>
          </a:xfrm>
          <a:custGeom>
            <a:avLst/>
            <a:gdLst>
              <a:gd name="T0" fmla="*/ 42 w 214"/>
              <a:gd name="T1" fmla="*/ 4 h 74"/>
              <a:gd name="T2" fmla="*/ 31 w 214"/>
              <a:gd name="T3" fmla="*/ 6 h 74"/>
              <a:gd name="T4" fmla="*/ 25 w 214"/>
              <a:gd name="T5" fmla="*/ 9 h 74"/>
              <a:gd name="T6" fmla="*/ 20 w 214"/>
              <a:gd name="T7" fmla="*/ 16 h 74"/>
              <a:gd name="T8" fmla="*/ 20 w 214"/>
              <a:gd name="T9" fmla="*/ 24 h 74"/>
              <a:gd name="T10" fmla="*/ 24 w 214"/>
              <a:gd name="T11" fmla="*/ 34 h 74"/>
              <a:gd name="T12" fmla="*/ 29 w 214"/>
              <a:gd name="T13" fmla="*/ 42 h 74"/>
              <a:gd name="T14" fmla="*/ 38 w 214"/>
              <a:gd name="T15" fmla="*/ 50 h 74"/>
              <a:gd name="T16" fmla="*/ 46 w 214"/>
              <a:gd name="T17" fmla="*/ 56 h 74"/>
              <a:gd name="T18" fmla="*/ 67 w 214"/>
              <a:gd name="T19" fmla="*/ 64 h 74"/>
              <a:gd name="T20" fmla="*/ 86 w 214"/>
              <a:gd name="T21" fmla="*/ 67 h 74"/>
              <a:gd name="T22" fmla="*/ 107 w 214"/>
              <a:gd name="T23" fmla="*/ 67 h 74"/>
              <a:gd name="T24" fmla="*/ 129 w 214"/>
              <a:gd name="T25" fmla="*/ 66 h 74"/>
              <a:gd name="T26" fmla="*/ 154 w 214"/>
              <a:gd name="T27" fmla="*/ 65 h 74"/>
              <a:gd name="T28" fmla="*/ 180 w 214"/>
              <a:gd name="T29" fmla="*/ 63 h 74"/>
              <a:gd name="T30" fmla="*/ 165 w 214"/>
              <a:gd name="T31" fmla="*/ 51 h 74"/>
              <a:gd name="T32" fmla="*/ 148 w 214"/>
              <a:gd name="T33" fmla="*/ 39 h 74"/>
              <a:gd name="T34" fmla="*/ 128 w 214"/>
              <a:gd name="T35" fmla="*/ 27 h 74"/>
              <a:gd name="T36" fmla="*/ 106 w 214"/>
              <a:gd name="T37" fmla="*/ 18 h 74"/>
              <a:gd name="T38" fmla="*/ 84 w 214"/>
              <a:gd name="T39" fmla="*/ 10 h 74"/>
              <a:gd name="T40" fmla="*/ 62 w 214"/>
              <a:gd name="T41" fmla="*/ 5 h 74"/>
              <a:gd name="T42" fmla="*/ 42 w 214"/>
              <a:gd name="T43" fmla="*/ 4 h 74"/>
              <a:gd name="T44" fmla="*/ 56 w 214"/>
              <a:gd name="T45" fmla="*/ 0 h 74"/>
              <a:gd name="T46" fmla="*/ 74 w 214"/>
              <a:gd name="T47" fmla="*/ 2 h 74"/>
              <a:gd name="T48" fmla="*/ 91 w 214"/>
              <a:gd name="T49" fmla="*/ 7 h 74"/>
              <a:gd name="T50" fmla="*/ 109 w 214"/>
              <a:gd name="T51" fmla="*/ 14 h 74"/>
              <a:gd name="T52" fmla="*/ 124 w 214"/>
              <a:gd name="T53" fmla="*/ 20 h 74"/>
              <a:gd name="T54" fmla="*/ 147 w 214"/>
              <a:gd name="T55" fmla="*/ 33 h 74"/>
              <a:gd name="T56" fmla="*/ 170 w 214"/>
              <a:gd name="T57" fmla="*/ 48 h 74"/>
              <a:gd name="T58" fmla="*/ 179 w 214"/>
              <a:gd name="T59" fmla="*/ 54 h 74"/>
              <a:gd name="T60" fmla="*/ 189 w 214"/>
              <a:gd name="T61" fmla="*/ 60 h 74"/>
              <a:gd name="T62" fmla="*/ 201 w 214"/>
              <a:gd name="T63" fmla="*/ 66 h 74"/>
              <a:gd name="T64" fmla="*/ 214 w 214"/>
              <a:gd name="T65" fmla="*/ 74 h 74"/>
              <a:gd name="T66" fmla="*/ 199 w 214"/>
              <a:gd name="T67" fmla="*/ 72 h 74"/>
              <a:gd name="T68" fmla="*/ 184 w 214"/>
              <a:gd name="T69" fmla="*/ 70 h 74"/>
              <a:gd name="T70" fmla="*/ 169 w 214"/>
              <a:gd name="T71" fmla="*/ 68 h 74"/>
              <a:gd name="T72" fmla="*/ 149 w 214"/>
              <a:gd name="T73" fmla="*/ 69 h 74"/>
              <a:gd name="T74" fmla="*/ 129 w 214"/>
              <a:gd name="T75" fmla="*/ 70 h 74"/>
              <a:gd name="T76" fmla="*/ 113 w 214"/>
              <a:gd name="T77" fmla="*/ 72 h 74"/>
              <a:gd name="T78" fmla="*/ 96 w 214"/>
              <a:gd name="T79" fmla="*/ 74 h 74"/>
              <a:gd name="T80" fmla="*/ 80 w 214"/>
              <a:gd name="T81" fmla="*/ 74 h 74"/>
              <a:gd name="T82" fmla="*/ 63 w 214"/>
              <a:gd name="T83" fmla="*/ 71 h 74"/>
              <a:gd name="T84" fmla="*/ 51 w 214"/>
              <a:gd name="T85" fmla="*/ 67 h 74"/>
              <a:gd name="T86" fmla="*/ 37 w 214"/>
              <a:gd name="T87" fmla="*/ 62 h 74"/>
              <a:gd name="T88" fmla="*/ 23 w 214"/>
              <a:gd name="T89" fmla="*/ 54 h 74"/>
              <a:gd name="T90" fmla="*/ 11 w 214"/>
              <a:gd name="T91" fmla="*/ 46 h 74"/>
              <a:gd name="T92" fmla="*/ 3 w 214"/>
              <a:gd name="T93" fmla="*/ 37 h 74"/>
              <a:gd name="T94" fmla="*/ 0 w 214"/>
              <a:gd name="T95" fmla="*/ 27 h 74"/>
              <a:gd name="T96" fmla="*/ 2 w 214"/>
              <a:gd name="T97" fmla="*/ 19 h 74"/>
              <a:gd name="T98" fmla="*/ 9 w 214"/>
              <a:gd name="T99" fmla="*/ 10 h 74"/>
              <a:gd name="T100" fmla="*/ 22 w 214"/>
              <a:gd name="T101" fmla="*/ 4 h 74"/>
              <a:gd name="T102" fmla="*/ 39 w 214"/>
              <a:gd name="T103" fmla="*/ 0 h 74"/>
              <a:gd name="T104" fmla="*/ 56 w 214"/>
              <a:gd name="T105"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4" h="74">
                <a:moveTo>
                  <a:pt x="42" y="4"/>
                </a:moveTo>
                <a:lnTo>
                  <a:pt x="31" y="6"/>
                </a:lnTo>
                <a:lnTo>
                  <a:pt x="25" y="9"/>
                </a:lnTo>
                <a:lnTo>
                  <a:pt x="20" y="16"/>
                </a:lnTo>
                <a:lnTo>
                  <a:pt x="20" y="24"/>
                </a:lnTo>
                <a:lnTo>
                  <a:pt x="24" y="34"/>
                </a:lnTo>
                <a:lnTo>
                  <a:pt x="29" y="42"/>
                </a:lnTo>
                <a:lnTo>
                  <a:pt x="38" y="50"/>
                </a:lnTo>
                <a:lnTo>
                  <a:pt x="46" y="56"/>
                </a:lnTo>
                <a:lnTo>
                  <a:pt x="67" y="64"/>
                </a:lnTo>
                <a:lnTo>
                  <a:pt x="86" y="67"/>
                </a:lnTo>
                <a:lnTo>
                  <a:pt x="107" y="67"/>
                </a:lnTo>
                <a:lnTo>
                  <a:pt x="129" y="66"/>
                </a:lnTo>
                <a:lnTo>
                  <a:pt x="154" y="65"/>
                </a:lnTo>
                <a:lnTo>
                  <a:pt x="180" y="63"/>
                </a:lnTo>
                <a:lnTo>
                  <a:pt x="165" y="51"/>
                </a:lnTo>
                <a:lnTo>
                  <a:pt x="148" y="39"/>
                </a:lnTo>
                <a:lnTo>
                  <a:pt x="128" y="27"/>
                </a:lnTo>
                <a:lnTo>
                  <a:pt x="106" y="18"/>
                </a:lnTo>
                <a:lnTo>
                  <a:pt x="84" y="10"/>
                </a:lnTo>
                <a:lnTo>
                  <a:pt x="62" y="5"/>
                </a:lnTo>
                <a:lnTo>
                  <a:pt x="42" y="4"/>
                </a:lnTo>
                <a:close/>
                <a:moveTo>
                  <a:pt x="56" y="0"/>
                </a:moveTo>
                <a:lnTo>
                  <a:pt x="74" y="2"/>
                </a:lnTo>
                <a:lnTo>
                  <a:pt x="91" y="7"/>
                </a:lnTo>
                <a:lnTo>
                  <a:pt x="109" y="14"/>
                </a:lnTo>
                <a:lnTo>
                  <a:pt x="124" y="20"/>
                </a:lnTo>
                <a:lnTo>
                  <a:pt x="147" y="33"/>
                </a:lnTo>
                <a:lnTo>
                  <a:pt x="170" y="48"/>
                </a:lnTo>
                <a:lnTo>
                  <a:pt x="179" y="54"/>
                </a:lnTo>
                <a:lnTo>
                  <a:pt x="189" y="60"/>
                </a:lnTo>
                <a:lnTo>
                  <a:pt x="201" y="66"/>
                </a:lnTo>
                <a:lnTo>
                  <a:pt x="214" y="74"/>
                </a:lnTo>
                <a:lnTo>
                  <a:pt x="199" y="72"/>
                </a:lnTo>
                <a:lnTo>
                  <a:pt x="184" y="70"/>
                </a:lnTo>
                <a:lnTo>
                  <a:pt x="169" y="68"/>
                </a:lnTo>
                <a:lnTo>
                  <a:pt x="149" y="69"/>
                </a:lnTo>
                <a:lnTo>
                  <a:pt x="129" y="70"/>
                </a:lnTo>
                <a:lnTo>
                  <a:pt x="113" y="72"/>
                </a:lnTo>
                <a:lnTo>
                  <a:pt x="96" y="74"/>
                </a:lnTo>
                <a:lnTo>
                  <a:pt x="80" y="74"/>
                </a:lnTo>
                <a:lnTo>
                  <a:pt x="63" y="71"/>
                </a:lnTo>
                <a:lnTo>
                  <a:pt x="51" y="67"/>
                </a:lnTo>
                <a:lnTo>
                  <a:pt x="37" y="62"/>
                </a:lnTo>
                <a:lnTo>
                  <a:pt x="23" y="54"/>
                </a:lnTo>
                <a:lnTo>
                  <a:pt x="11" y="46"/>
                </a:lnTo>
                <a:lnTo>
                  <a:pt x="3" y="37"/>
                </a:lnTo>
                <a:lnTo>
                  <a:pt x="0" y="27"/>
                </a:lnTo>
                <a:lnTo>
                  <a:pt x="2" y="19"/>
                </a:lnTo>
                <a:lnTo>
                  <a:pt x="9" y="10"/>
                </a:lnTo>
                <a:lnTo>
                  <a:pt x="22" y="4"/>
                </a:lnTo>
                <a:lnTo>
                  <a:pt x="39" y="0"/>
                </a:lnTo>
                <a:lnTo>
                  <a:pt x="56" y="0"/>
                </a:lnTo>
                <a:close/>
              </a:path>
            </a:pathLst>
          </a:custGeom>
          <a:grpFill/>
          <a:ln w="0">
            <a:noFill/>
            <a:prstDash val="solid"/>
            <a:round/>
            <a:headEnd/>
            <a:tailEnd/>
          </a:ln>
        </xdr:spPr>
      </xdr:sp>
      <xdr:sp macro="" textlink="">
        <xdr:nvSpPr>
          <xdr:cNvPr id="101" name="Freeform 29">
            <a:extLst>
              <a:ext uri="{FF2B5EF4-FFF2-40B4-BE49-F238E27FC236}">
                <a16:creationId xmlns:a16="http://schemas.microsoft.com/office/drawing/2014/main" id="{00000000-0008-0000-0300-000065000000}"/>
              </a:ext>
            </a:extLst>
          </xdr:cNvPr>
          <xdr:cNvSpPr>
            <a:spLocks noEditPoints="1"/>
          </xdr:cNvSpPr>
        </xdr:nvSpPr>
        <xdr:spPr bwMode="auto">
          <a:xfrm>
            <a:off x="1269" y="36"/>
            <a:ext cx="16" cy="6"/>
          </a:xfrm>
          <a:custGeom>
            <a:avLst/>
            <a:gdLst>
              <a:gd name="T0" fmla="*/ 135 w 208"/>
              <a:gd name="T1" fmla="*/ 9 h 77"/>
              <a:gd name="T2" fmla="*/ 112 w 208"/>
              <a:gd name="T3" fmla="*/ 9 h 77"/>
              <a:gd name="T4" fmla="*/ 93 w 208"/>
              <a:gd name="T5" fmla="*/ 12 h 77"/>
              <a:gd name="T6" fmla="*/ 75 w 208"/>
              <a:gd name="T7" fmla="*/ 15 h 77"/>
              <a:gd name="T8" fmla="*/ 58 w 208"/>
              <a:gd name="T9" fmla="*/ 20 h 77"/>
              <a:gd name="T10" fmla="*/ 41 w 208"/>
              <a:gd name="T11" fmla="*/ 29 h 77"/>
              <a:gd name="T12" fmla="*/ 28 w 208"/>
              <a:gd name="T13" fmla="*/ 42 h 77"/>
              <a:gd name="T14" fmla="*/ 23 w 208"/>
              <a:gd name="T15" fmla="*/ 46 h 77"/>
              <a:gd name="T16" fmla="*/ 20 w 208"/>
              <a:gd name="T17" fmla="*/ 54 h 77"/>
              <a:gd name="T18" fmla="*/ 21 w 208"/>
              <a:gd name="T19" fmla="*/ 62 h 77"/>
              <a:gd name="T20" fmla="*/ 26 w 208"/>
              <a:gd name="T21" fmla="*/ 68 h 77"/>
              <a:gd name="T22" fmla="*/ 34 w 208"/>
              <a:gd name="T23" fmla="*/ 72 h 77"/>
              <a:gd name="T24" fmla="*/ 45 w 208"/>
              <a:gd name="T25" fmla="*/ 73 h 77"/>
              <a:gd name="T26" fmla="*/ 60 w 208"/>
              <a:gd name="T27" fmla="*/ 71 h 77"/>
              <a:gd name="T28" fmla="*/ 74 w 208"/>
              <a:gd name="T29" fmla="*/ 68 h 77"/>
              <a:gd name="T30" fmla="*/ 80 w 208"/>
              <a:gd name="T31" fmla="*/ 66 h 77"/>
              <a:gd name="T32" fmla="*/ 91 w 208"/>
              <a:gd name="T33" fmla="*/ 61 h 77"/>
              <a:gd name="T34" fmla="*/ 105 w 208"/>
              <a:gd name="T35" fmla="*/ 53 h 77"/>
              <a:gd name="T36" fmla="*/ 120 w 208"/>
              <a:gd name="T37" fmla="*/ 45 h 77"/>
              <a:gd name="T38" fmla="*/ 138 w 208"/>
              <a:gd name="T39" fmla="*/ 35 h 77"/>
              <a:gd name="T40" fmla="*/ 156 w 208"/>
              <a:gd name="T41" fmla="*/ 24 h 77"/>
              <a:gd name="T42" fmla="*/ 174 w 208"/>
              <a:gd name="T43" fmla="*/ 14 h 77"/>
              <a:gd name="T44" fmla="*/ 156 w 208"/>
              <a:gd name="T45" fmla="*/ 10 h 77"/>
              <a:gd name="T46" fmla="*/ 135 w 208"/>
              <a:gd name="T47" fmla="*/ 9 h 77"/>
              <a:gd name="T48" fmla="*/ 208 w 208"/>
              <a:gd name="T49" fmla="*/ 0 h 77"/>
              <a:gd name="T50" fmla="*/ 199 w 208"/>
              <a:gd name="T51" fmla="*/ 5 h 77"/>
              <a:gd name="T52" fmla="*/ 189 w 208"/>
              <a:gd name="T53" fmla="*/ 10 h 77"/>
              <a:gd name="T54" fmla="*/ 181 w 208"/>
              <a:gd name="T55" fmla="*/ 15 h 77"/>
              <a:gd name="T56" fmla="*/ 172 w 208"/>
              <a:gd name="T57" fmla="*/ 20 h 77"/>
              <a:gd name="T58" fmla="*/ 160 w 208"/>
              <a:gd name="T59" fmla="*/ 27 h 77"/>
              <a:gd name="T60" fmla="*/ 147 w 208"/>
              <a:gd name="T61" fmla="*/ 34 h 77"/>
              <a:gd name="T62" fmla="*/ 133 w 208"/>
              <a:gd name="T63" fmla="*/ 43 h 77"/>
              <a:gd name="T64" fmla="*/ 118 w 208"/>
              <a:gd name="T65" fmla="*/ 51 h 77"/>
              <a:gd name="T66" fmla="*/ 104 w 208"/>
              <a:gd name="T67" fmla="*/ 59 h 77"/>
              <a:gd name="T68" fmla="*/ 92 w 208"/>
              <a:gd name="T69" fmla="*/ 65 h 77"/>
              <a:gd name="T70" fmla="*/ 81 w 208"/>
              <a:gd name="T71" fmla="*/ 69 h 77"/>
              <a:gd name="T72" fmla="*/ 75 w 208"/>
              <a:gd name="T73" fmla="*/ 73 h 77"/>
              <a:gd name="T74" fmla="*/ 62 w 208"/>
              <a:gd name="T75" fmla="*/ 75 h 77"/>
              <a:gd name="T76" fmla="*/ 47 w 208"/>
              <a:gd name="T77" fmla="*/ 77 h 77"/>
              <a:gd name="T78" fmla="*/ 32 w 208"/>
              <a:gd name="T79" fmla="*/ 77 h 77"/>
              <a:gd name="T80" fmla="*/ 19 w 208"/>
              <a:gd name="T81" fmla="*/ 76 h 77"/>
              <a:gd name="T82" fmla="*/ 8 w 208"/>
              <a:gd name="T83" fmla="*/ 72 h 77"/>
              <a:gd name="T84" fmla="*/ 1 w 208"/>
              <a:gd name="T85" fmla="*/ 66 h 77"/>
              <a:gd name="T86" fmla="*/ 0 w 208"/>
              <a:gd name="T87" fmla="*/ 59 h 77"/>
              <a:gd name="T88" fmla="*/ 3 w 208"/>
              <a:gd name="T89" fmla="*/ 49 h 77"/>
              <a:gd name="T90" fmla="*/ 11 w 208"/>
              <a:gd name="T91" fmla="*/ 38 h 77"/>
              <a:gd name="T92" fmla="*/ 28 w 208"/>
              <a:gd name="T93" fmla="*/ 25 h 77"/>
              <a:gd name="T94" fmla="*/ 46 w 208"/>
              <a:gd name="T95" fmla="*/ 17 h 77"/>
              <a:gd name="T96" fmla="*/ 66 w 208"/>
              <a:gd name="T97" fmla="*/ 10 h 77"/>
              <a:gd name="T98" fmla="*/ 87 w 208"/>
              <a:gd name="T99" fmla="*/ 7 h 77"/>
              <a:gd name="T100" fmla="*/ 107 w 208"/>
              <a:gd name="T101" fmla="*/ 5 h 77"/>
              <a:gd name="T102" fmla="*/ 123 w 208"/>
              <a:gd name="T103" fmla="*/ 5 h 77"/>
              <a:gd name="T104" fmla="*/ 142 w 208"/>
              <a:gd name="T105" fmla="*/ 7 h 77"/>
              <a:gd name="T106" fmla="*/ 162 w 208"/>
              <a:gd name="T107" fmla="*/ 9 h 77"/>
              <a:gd name="T108" fmla="*/ 181 w 208"/>
              <a:gd name="T109" fmla="*/ 8 h 77"/>
              <a:gd name="T110" fmla="*/ 196 w 208"/>
              <a:gd name="T111" fmla="*/ 6 h 77"/>
              <a:gd name="T112" fmla="*/ 208 w 208"/>
              <a:gd name="T11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08" h="77">
                <a:moveTo>
                  <a:pt x="135" y="9"/>
                </a:moveTo>
                <a:lnTo>
                  <a:pt x="112" y="9"/>
                </a:lnTo>
                <a:lnTo>
                  <a:pt x="93" y="12"/>
                </a:lnTo>
                <a:lnTo>
                  <a:pt x="75" y="15"/>
                </a:lnTo>
                <a:lnTo>
                  <a:pt x="58" y="20"/>
                </a:lnTo>
                <a:lnTo>
                  <a:pt x="41" y="29"/>
                </a:lnTo>
                <a:lnTo>
                  <a:pt x="28" y="42"/>
                </a:lnTo>
                <a:lnTo>
                  <a:pt x="23" y="46"/>
                </a:lnTo>
                <a:lnTo>
                  <a:pt x="20" y="54"/>
                </a:lnTo>
                <a:lnTo>
                  <a:pt x="21" y="62"/>
                </a:lnTo>
                <a:lnTo>
                  <a:pt x="26" y="68"/>
                </a:lnTo>
                <a:lnTo>
                  <a:pt x="34" y="72"/>
                </a:lnTo>
                <a:lnTo>
                  <a:pt x="45" y="73"/>
                </a:lnTo>
                <a:lnTo>
                  <a:pt x="60" y="71"/>
                </a:lnTo>
                <a:lnTo>
                  <a:pt x="74" y="68"/>
                </a:lnTo>
                <a:lnTo>
                  <a:pt x="80" y="66"/>
                </a:lnTo>
                <a:lnTo>
                  <a:pt x="91" y="61"/>
                </a:lnTo>
                <a:lnTo>
                  <a:pt x="105" y="53"/>
                </a:lnTo>
                <a:lnTo>
                  <a:pt x="120" y="45"/>
                </a:lnTo>
                <a:lnTo>
                  <a:pt x="138" y="35"/>
                </a:lnTo>
                <a:lnTo>
                  <a:pt x="156" y="24"/>
                </a:lnTo>
                <a:lnTo>
                  <a:pt x="174" y="14"/>
                </a:lnTo>
                <a:lnTo>
                  <a:pt x="156" y="10"/>
                </a:lnTo>
                <a:lnTo>
                  <a:pt x="135" y="9"/>
                </a:lnTo>
                <a:close/>
                <a:moveTo>
                  <a:pt x="208" y="0"/>
                </a:moveTo>
                <a:lnTo>
                  <a:pt x="199" y="5"/>
                </a:lnTo>
                <a:lnTo>
                  <a:pt x="189" y="10"/>
                </a:lnTo>
                <a:lnTo>
                  <a:pt x="181" y="15"/>
                </a:lnTo>
                <a:lnTo>
                  <a:pt x="172" y="20"/>
                </a:lnTo>
                <a:lnTo>
                  <a:pt x="160" y="27"/>
                </a:lnTo>
                <a:lnTo>
                  <a:pt x="147" y="34"/>
                </a:lnTo>
                <a:lnTo>
                  <a:pt x="133" y="43"/>
                </a:lnTo>
                <a:lnTo>
                  <a:pt x="118" y="51"/>
                </a:lnTo>
                <a:lnTo>
                  <a:pt x="104" y="59"/>
                </a:lnTo>
                <a:lnTo>
                  <a:pt x="92" y="65"/>
                </a:lnTo>
                <a:lnTo>
                  <a:pt x="81" y="69"/>
                </a:lnTo>
                <a:lnTo>
                  <a:pt x="75" y="73"/>
                </a:lnTo>
                <a:lnTo>
                  <a:pt x="62" y="75"/>
                </a:lnTo>
                <a:lnTo>
                  <a:pt x="47" y="77"/>
                </a:lnTo>
                <a:lnTo>
                  <a:pt x="32" y="77"/>
                </a:lnTo>
                <a:lnTo>
                  <a:pt x="19" y="76"/>
                </a:lnTo>
                <a:lnTo>
                  <a:pt x="8" y="72"/>
                </a:lnTo>
                <a:lnTo>
                  <a:pt x="1" y="66"/>
                </a:lnTo>
                <a:lnTo>
                  <a:pt x="0" y="59"/>
                </a:lnTo>
                <a:lnTo>
                  <a:pt x="3" y="49"/>
                </a:lnTo>
                <a:lnTo>
                  <a:pt x="11" y="38"/>
                </a:lnTo>
                <a:lnTo>
                  <a:pt x="28" y="25"/>
                </a:lnTo>
                <a:lnTo>
                  <a:pt x="46" y="17"/>
                </a:lnTo>
                <a:lnTo>
                  <a:pt x="66" y="10"/>
                </a:lnTo>
                <a:lnTo>
                  <a:pt x="87" y="7"/>
                </a:lnTo>
                <a:lnTo>
                  <a:pt x="107" y="5"/>
                </a:lnTo>
                <a:lnTo>
                  <a:pt x="123" y="5"/>
                </a:lnTo>
                <a:lnTo>
                  <a:pt x="142" y="7"/>
                </a:lnTo>
                <a:lnTo>
                  <a:pt x="162" y="9"/>
                </a:lnTo>
                <a:lnTo>
                  <a:pt x="181" y="8"/>
                </a:lnTo>
                <a:lnTo>
                  <a:pt x="196" y="6"/>
                </a:lnTo>
                <a:lnTo>
                  <a:pt x="208" y="0"/>
                </a:lnTo>
                <a:close/>
              </a:path>
            </a:pathLst>
          </a:custGeom>
          <a:grpFill/>
          <a:ln w="0">
            <a:noFill/>
            <a:prstDash val="solid"/>
            <a:round/>
            <a:headEnd/>
            <a:tailEnd/>
          </a:ln>
        </xdr:spPr>
      </xdr:sp>
      <xdr:sp macro="" textlink="">
        <xdr:nvSpPr>
          <xdr:cNvPr id="102" name="Freeform 30">
            <a:extLst>
              <a:ext uri="{FF2B5EF4-FFF2-40B4-BE49-F238E27FC236}">
                <a16:creationId xmlns:a16="http://schemas.microsoft.com/office/drawing/2014/main" id="{00000000-0008-0000-0300-000066000000}"/>
              </a:ext>
            </a:extLst>
          </xdr:cNvPr>
          <xdr:cNvSpPr>
            <a:spLocks noEditPoints="1"/>
          </xdr:cNvSpPr>
        </xdr:nvSpPr>
        <xdr:spPr bwMode="auto">
          <a:xfrm>
            <a:off x="1276" y="42"/>
            <a:ext cx="13" cy="7"/>
          </a:xfrm>
          <a:custGeom>
            <a:avLst/>
            <a:gdLst>
              <a:gd name="T0" fmla="*/ 41 w 170"/>
              <a:gd name="T1" fmla="*/ 6 h 95"/>
              <a:gd name="T2" fmla="*/ 37 w 170"/>
              <a:gd name="T3" fmla="*/ 6 h 95"/>
              <a:gd name="T4" fmla="*/ 33 w 170"/>
              <a:gd name="T5" fmla="*/ 6 h 95"/>
              <a:gd name="T6" fmla="*/ 31 w 170"/>
              <a:gd name="T7" fmla="*/ 7 h 95"/>
              <a:gd name="T8" fmla="*/ 30 w 170"/>
              <a:gd name="T9" fmla="*/ 10 h 95"/>
              <a:gd name="T10" fmla="*/ 28 w 170"/>
              <a:gd name="T11" fmla="*/ 15 h 95"/>
              <a:gd name="T12" fmla="*/ 31 w 170"/>
              <a:gd name="T13" fmla="*/ 22 h 95"/>
              <a:gd name="T14" fmla="*/ 36 w 170"/>
              <a:gd name="T15" fmla="*/ 30 h 95"/>
              <a:gd name="T16" fmla="*/ 40 w 170"/>
              <a:gd name="T17" fmla="*/ 35 h 95"/>
              <a:gd name="T18" fmla="*/ 56 w 170"/>
              <a:gd name="T19" fmla="*/ 47 h 95"/>
              <a:gd name="T20" fmla="*/ 73 w 170"/>
              <a:gd name="T21" fmla="*/ 56 h 95"/>
              <a:gd name="T22" fmla="*/ 91 w 170"/>
              <a:gd name="T23" fmla="*/ 61 h 95"/>
              <a:gd name="T24" fmla="*/ 112 w 170"/>
              <a:gd name="T25" fmla="*/ 66 h 95"/>
              <a:gd name="T26" fmla="*/ 131 w 170"/>
              <a:gd name="T27" fmla="*/ 73 h 95"/>
              <a:gd name="T28" fmla="*/ 112 w 170"/>
              <a:gd name="T29" fmla="*/ 56 h 95"/>
              <a:gd name="T30" fmla="*/ 98 w 170"/>
              <a:gd name="T31" fmla="*/ 43 h 95"/>
              <a:gd name="T32" fmla="*/ 84 w 170"/>
              <a:gd name="T33" fmla="*/ 30 h 95"/>
              <a:gd name="T34" fmla="*/ 68 w 170"/>
              <a:gd name="T35" fmla="*/ 18 h 95"/>
              <a:gd name="T36" fmla="*/ 59 w 170"/>
              <a:gd name="T37" fmla="*/ 13 h 95"/>
              <a:gd name="T38" fmla="*/ 51 w 170"/>
              <a:gd name="T39" fmla="*/ 8 h 95"/>
              <a:gd name="T40" fmla="*/ 41 w 170"/>
              <a:gd name="T41" fmla="*/ 6 h 95"/>
              <a:gd name="T42" fmla="*/ 25 w 170"/>
              <a:gd name="T43" fmla="*/ 0 h 95"/>
              <a:gd name="T44" fmla="*/ 42 w 170"/>
              <a:gd name="T45" fmla="*/ 2 h 95"/>
              <a:gd name="T46" fmla="*/ 58 w 170"/>
              <a:gd name="T47" fmla="*/ 7 h 95"/>
              <a:gd name="T48" fmla="*/ 74 w 170"/>
              <a:gd name="T49" fmla="*/ 17 h 95"/>
              <a:gd name="T50" fmla="*/ 89 w 170"/>
              <a:gd name="T51" fmla="*/ 29 h 95"/>
              <a:gd name="T52" fmla="*/ 103 w 170"/>
              <a:gd name="T53" fmla="*/ 41 h 95"/>
              <a:gd name="T54" fmla="*/ 115 w 170"/>
              <a:gd name="T55" fmla="*/ 52 h 95"/>
              <a:gd name="T56" fmla="*/ 133 w 170"/>
              <a:gd name="T57" fmla="*/ 67 h 95"/>
              <a:gd name="T58" fmla="*/ 151 w 170"/>
              <a:gd name="T59" fmla="*/ 81 h 95"/>
              <a:gd name="T60" fmla="*/ 170 w 170"/>
              <a:gd name="T61" fmla="*/ 95 h 95"/>
              <a:gd name="T62" fmla="*/ 164 w 170"/>
              <a:gd name="T63" fmla="*/ 93 h 95"/>
              <a:gd name="T64" fmla="*/ 157 w 170"/>
              <a:gd name="T65" fmla="*/ 90 h 95"/>
              <a:gd name="T66" fmla="*/ 150 w 170"/>
              <a:gd name="T67" fmla="*/ 88 h 95"/>
              <a:gd name="T68" fmla="*/ 131 w 170"/>
              <a:gd name="T69" fmla="*/ 78 h 95"/>
              <a:gd name="T70" fmla="*/ 112 w 170"/>
              <a:gd name="T71" fmla="*/ 71 h 95"/>
              <a:gd name="T72" fmla="*/ 90 w 170"/>
              <a:gd name="T73" fmla="*/ 65 h 95"/>
              <a:gd name="T74" fmla="*/ 71 w 170"/>
              <a:gd name="T75" fmla="*/ 61 h 95"/>
              <a:gd name="T76" fmla="*/ 53 w 170"/>
              <a:gd name="T77" fmla="*/ 56 h 95"/>
              <a:gd name="T78" fmla="*/ 35 w 170"/>
              <a:gd name="T79" fmla="*/ 47 h 95"/>
              <a:gd name="T80" fmla="*/ 32 w 170"/>
              <a:gd name="T81" fmla="*/ 46 h 95"/>
              <a:gd name="T82" fmla="*/ 27 w 170"/>
              <a:gd name="T83" fmla="*/ 43 h 95"/>
              <a:gd name="T84" fmla="*/ 20 w 170"/>
              <a:gd name="T85" fmla="*/ 38 h 95"/>
              <a:gd name="T86" fmla="*/ 12 w 170"/>
              <a:gd name="T87" fmla="*/ 32 h 95"/>
              <a:gd name="T88" fmla="*/ 6 w 170"/>
              <a:gd name="T89" fmla="*/ 26 h 95"/>
              <a:gd name="T90" fmla="*/ 1 w 170"/>
              <a:gd name="T91" fmla="*/ 19 h 95"/>
              <a:gd name="T92" fmla="*/ 0 w 170"/>
              <a:gd name="T93" fmla="*/ 13 h 95"/>
              <a:gd name="T94" fmla="*/ 1 w 170"/>
              <a:gd name="T95" fmla="*/ 8 h 95"/>
              <a:gd name="T96" fmla="*/ 3 w 170"/>
              <a:gd name="T97" fmla="*/ 6 h 95"/>
              <a:gd name="T98" fmla="*/ 8 w 170"/>
              <a:gd name="T99" fmla="*/ 4 h 95"/>
              <a:gd name="T100" fmla="*/ 13 w 170"/>
              <a:gd name="T101" fmla="*/ 2 h 95"/>
              <a:gd name="T102" fmla="*/ 17 w 170"/>
              <a:gd name="T103" fmla="*/ 1 h 95"/>
              <a:gd name="T104" fmla="*/ 17 w 170"/>
              <a:gd name="T105" fmla="*/ 1 h 95"/>
              <a:gd name="T106" fmla="*/ 21 w 170"/>
              <a:gd name="T107" fmla="*/ 0 h 95"/>
              <a:gd name="T108" fmla="*/ 25 w 170"/>
              <a:gd name="T10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0" h="95">
                <a:moveTo>
                  <a:pt x="41" y="6"/>
                </a:moveTo>
                <a:lnTo>
                  <a:pt x="37" y="6"/>
                </a:lnTo>
                <a:lnTo>
                  <a:pt x="33" y="6"/>
                </a:lnTo>
                <a:lnTo>
                  <a:pt x="31" y="7"/>
                </a:lnTo>
                <a:lnTo>
                  <a:pt x="30" y="10"/>
                </a:lnTo>
                <a:lnTo>
                  <a:pt x="28" y="15"/>
                </a:lnTo>
                <a:lnTo>
                  <a:pt x="31" y="22"/>
                </a:lnTo>
                <a:lnTo>
                  <a:pt x="36" y="30"/>
                </a:lnTo>
                <a:lnTo>
                  <a:pt x="40" y="35"/>
                </a:lnTo>
                <a:lnTo>
                  <a:pt x="56" y="47"/>
                </a:lnTo>
                <a:lnTo>
                  <a:pt x="73" y="56"/>
                </a:lnTo>
                <a:lnTo>
                  <a:pt x="91" y="61"/>
                </a:lnTo>
                <a:lnTo>
                  <a:pt x="112" y="66"/>
                </a:lnTo>
                <a:lnTo>
                  <a:pt x="131" y="73"/>
                </a:lnTo>
                <a:lnTo>
                  <a:pt x="112" y="56"/>
                </a:lnTo>
                <a:lnTo>
                  <a:pt x="98" y="43"/>
                </a:lnTo>
                <a:lnTo>
                  <a:pt x="84" y="30"/>
                </a:lnTo>
                <a:lnTo>
                  <a:pt x="68" y="18"/>
                </a:lnTo>
                <a:lnTo>
                  <a:pt x="59" y="13"/>
                </a:lnTo>
                <a:lnTo>
                  <a:pt x="51" y="8"/>
                </a:lnTo>
                <a:lnTo>
                  <a:pt x="41" y="6"/>
                </a:lnTo>
                <a:close/>
                <a:moveTo>
                  <a:pt x="25" y="0"/>
                </a:moveTo>
                <a:lnTo>
                  <a:pt x="42" y="2"/>
                </a:lnTo>
                <a:lnTo>
                  <a:pt x="58" y="7"/>
                </a:lnTo>
                <a:lnTo>
                  <a:pt x="74" y="17"/>
                </a:lnTo>
                <a:lnTo>
                  <a:pt x="89" y="29"/>
                </a:lnTo>
                <a:lnTo>
                  <a:pt x="103" y="41"/>
                </a:lnTo>
                <a:lnTo>
                  <a:pt x="115" y="52"/>
                </a:lnTo>
                <a:lnTo>
                  <a:pt x="133" y="67"/>
                </a:lnTo>
                <a:lnTo>
                  <a:pt x="151" y="81"/>
                </a:lnTo>
                <a:lnTo>
                  <a:pt x="170" y="95"/>
                </a:lnTo>
                <a:lnTo>
                  <a:pt x="164" y="93"/>
                </a:lnTo>
                <a:lnTo>
                  <a:pt x="157" y="90"/>
                </a:lnTo>
                <a:lnTo>
                  <a:pt x="150" y="88"/>
                </a:lnTo>
                <a:lnTo>
                  <a:pt x="131" y="78"/>
                </a:lnTo>
                <a:lnTo>
                  <a:pt x="112" y="71"/>
                </a:lnTo>
                <a:lnTo>
                  <a:pt x="90" y="65"/>
                </a:lnTo>
                <a:lnTo>
                  <a:pt x="71" y="61"/>
                </a:lnTo>
                <a:lnTo>
                  <a:pt x="53" y="56"/>
                </a:lnTo>
                <a:lnTo>
                  <a:pt x="35" y="47"/>
                </a:lnTo>
                <a:lnTo>
                  <a:pt x="32" y="46"/>
                </a:lnTo>
                <a:lnTo>
                  <a:pt x="27" y="43"/>
                </a:lnTo>
                <a:lnTo>
                  <a:pt x="20" y="38"/>
                </a:lnTo>
                <a:lnTo>
                  <a:pt x="12" y="32"/>
                </a:lnTo>
                <a:lnTo>
                  <a:pt x="6" y="26"/>
                </a:lnTo>
                <a:lnTo>
                  <a:pt x="1" y="19"/>
                </a:lnTo>
                <a:lnTo>
                  <a:pt x="0" y="13"/>
                </a:lnTo>
                <a:lnTo>
                  <a:pt x="1" y="8"/>
                </a:lnTo>
                <a:lnTo>
                  <a:pt x="3" y="6"/>
                </a:lnTo>
                <a:lnTo>
                  <a:pt x="8" y="4"/>
                </a:lnTo>
                <a:lnTo>
                  <a:pt x="13" y="2"/>
                </a:lnTo>
                <a:lnTo>
                  <a:pt x="17" y="1"/>
                </a:lnTo>
                <a:lnTo>
                  <a:pt x="17" y="1"/>
                </a:lnTo>
                <a:lnTo>
                  <a:pt x="21" y="0"/>
                </a:lnTo>
                <a:lnTo>
                  <a:pt x="25" y="0"/>
                </a:lnTo>
                <a:close/>
              </a:path>
            </a:pathLst>
          </a:custGeom>
          <a:grpFill/>
          <a:ln w="0">
            <a:noFill/>
            <a:prstDash val="solid"/>
            <a:round/>
            <a:headEnd/>
            <a:tailEnd/>
          </a:ln>
        </xdr:spPr>
      </xdr:sp>
      <xdr:sp macro="" textlink="">
        <xdr:nvSpPr>
          <xdr:cNvPr id="103" name="Freeform 31">
            <a:extLst>
              <a:ext uri="{FF2B5EF4-FFF2-40B4-BE49-F238E27FC236}">
                <a16:creationId xmlns:a16="http://schemas.microsoft.com/office/drawing/2014/main" id="{00000000-0008-0000-0300-000067000000}"/>
              </a:ext>
            </a:extLst>
          </xdr:cNvPr>
          <xdr:cNvSpPr>
            <a:spLocks noEditPoints="1"/>
          </xdr:cNvSpPr>
        </xdr:nvSpPr>
        <xdr:spPr bwMode="auto">
          <a:xfrm>
            <a:off x="1280" y="38"/>
            <a:ext cx="12" cy="5"/>
          </a:xfrm>
          <a:custGeom>
            <a:avLst/>
            <a:gdLst>
              <a:gd name="T0" fmla="*/ 57 w 157"/>
              <a:gd name="T1" fmla="*/ 6 h 64"/>
              <a:gd name="T2" fmla="*/ 51 w 157"/>
              <a:gd name="T3" fmla="*/ 6 h 64"/>
              <a:gd name="T4" fmla="*/ 44 w 157"/>
              <a:gd name="T5" fmla="*/ 7 h 64"/>
              <a:gd name="T6" fmla="*/ 38 w 157"/>
              <a:gd name="T7" fmla="*/ 11 h 64"/>
              <a:gd name="T8" fmla="*/ 29 w 157"/>
              <a:gd name="T9" fmla="*/ 15 h 64"/>
              <a:gd name="T10" fmla="*/ 20 w 157"/>
              <a:gd name="T11" fmla="*/ 20 h 64"/>
              <a:gd name="T12" fmla="*/ 12 w 157"/>
              <a:gd name="T13" fmla="*/ 27 h 64"/>
              <a:gd name="T14" fmla="*/ 7 w 157"/>
              <a:gd name="T15" fmla="*/ 34 h 64"/>
              <a:gd name="T16" fmla="*/ 6 w 157"/>
              <a:gd name="T17" fmla="*/ 42 h 64"/>
              <a:gd name="T18" fmla="*/ 10 w 157"/>
              <a:gd name="T19" fmla="*/ 48 h 64"/>
              <a:gd name="T20" fmla="*/ 19 w 157"/>
              <a:gd name="T21" fmla="*/ 53 h 64"/>
              <a:gd name="T22" fmla="*/ 29 w 157"/>
              <a:gd name="T23" fmla="*/ 55 h 64"/>
              <a:gd name="T24" fmla="*/ 41 w 157"/>
              <a:gd name="T25" fmla="*/ 54 h 64"/>
              <a:gd name="T26" fmla="*/ 53 w 157"/>
              <a:gd name="T27" fmla="*/ 50 h 64"/>
              <a:gd name="T28" fmla="*/ 64 w 157"/>
              <a:gd name="T29" fmla="*/ 46 h 64"/>
              <a:gd name="T30" fmla="*/ 73 w 157"/>
              <a:gd name="T31" fmla="*/ 42 h 64"/>
              <a:gd name="T32" fmla="*/ 82 w 157"/>
              <a:gd name="T33" fmla="*/ 39 h 64"/>
              <a:gd name="T34" fmla="*/ 97 w 157"/>
              <a:gd name="T35" fmla="*/ 30 h 64"/>
              <a:gd name="T36" fmla="*/ 112 w 157"/>
              <a:gd name="T37" fmla="*/ 20 h 64"/>
              <a:gd name="T38" fmla="*/ 126 w 157"/>
              <a:gd name="T39" fmla="*/ 11 h 64"/>
              <a:gd name="T40" fmla="*/ 110 w 157"/>
              <a:gd name="T41" fmla="*/ 11 h 64"/>
              <a:gd name="T42" fmla="*/ 93 w 157"/>
              <a:gd name="T43" fmla="*/ 9 h 64"/>
              <a:gd name="T44" fmla="*/ 74 w 157"/>
              <a:gd name="T45" fmla="*/ 6 h 64"/>
              <a:gd name="T46" fmla="*/ 57 w 157"/>
              <a:gd name="T47" fmla="*/ 6 h 64"/>
              <a:gd name="T48" fmla="*/ 157 w 157"/>
              <a:gd name="T49" fmla="*/ 0 h 64"/>
              <a:gd name="T50" fmla="*/ 144 w 157"/>
              <a:gd name="T51" fmla="*/ 10 h 64"/>
              <a:gd name="T52" fmla="*/ 129 w 157"/>
              <a:gd name="T53" fmla="*/ 17 h 64"/>
              <a:gd name="T54" fmla="*/ 114 w 157"/>
              <a:gd name="T55" fmla="*/ 26 h 64"/>
              <a:gd name="T56" fmla="*/ 100 w 157"/>
              <a:gd name="T57" fmla="*/ 34 h 64"/>
              <a:gd name="T58" fmla="*/ 86 w 157"/>
              <a:gd name="T59" fmla="*/ 44 h 64"/>
              <a:gd name="T60" fmla="*/ 73 w 157"/>
              <a:gd name="T61" fmla="*/ 53 h 64"/>
              <a:gd name="T62" fmla="*/ 58 w 157"/>
              <a:gd name="T63" fmla="*/ 59 h 64"/>
              <a:gd name="T64" fmla="*/ 42 w 157"/>
              <a:gd name="T65" fmla="*/ 63 h 64"/>
              <a:gd name="T66" fmla="*/ 27 w 157"/>
              <a:gd name="T67" fmla="*/ 64 h 64"/>
              <a:gd name="T68" fmla="*/ 16 w 157"/>
              <a:gd name="T69" fmla="*/ 62 h 64"/>
              <a:gd name="T70" fmla="*/ 9 w 157"/>
              <a:gd name="T71" fmla="*/ 59 h 64"/>
              <a:gd name="T72" fmla="*/ 5 w 157"/>
              <a:gd name="T73" fmla="*/ 56 h 64"/>
              <a:gd name="T74" fmla="*/ 1 w 157"/>
              <a:gd name="T75" fmla="*/ 51 h 64"/>
              <a:gd name="T76" fmla="*/ 0 w 157"/>
              <a:gd name="T77" fmla="*/ 48 h 64"/>
              <a:gd name="T78" fmla="*/ 1 w 157"/>
              <a:gd name="T79" fmla="*/ 38 h 64"/>
              <a:gd name="T80" fmla="*/ 7 w 157"/>
              <a:gd name="T81" fmla="*/ 27 h 64"/>
              <a:gd name="T82" fmla="*/ 16 w 157"/>
              <a:gd name="T83" fmla="*/ 17 h 64"/>
              <a:gd name="T84" fmla="*/ 29 w 157"/>
              <a:gd name="T85" fmla="*/ 9 h 64"/>
              <a:gd name="T86" fmla="*/ 43 w 157"/>
              <a:gd name="T87" fmla="*/ 3 h 64"/>
              <a:gd name="T88" fmla="*/ 50 w 157"/>
              <a:gd name="T89" fmla="*/ 2 h 64"/>
              <a:gd name="T90" fmla="*/ 56 w 157"/>
              <a:gd name="T91" fmla="*/ 2 h 64"/>
              <a:gd name="T92" fmla="*/ 74 w 157"/>
              <a:gd name="T93" fmla="*/ 2 h 64"/>
              <a:gd name="T94" fmla="*/ 94 w 157"/>
              <a:gd name="T95" fmla="*/ 4 h 64"/>
              <a:gd name="T96" fmla="*/ 110 w 157"/>
              <a:gd name="T97" fmla="*/ 6 h 64"/>
              <a:gd name="T98" fmla="*/ 127 w 157"/>
              <a:gd name="T99" fmla="*/ 6 h 64"/>
              <a:gd name="T100" fmla="*/ 133 w 157"/>
              <a:gd name="T101" fmla="*/ 5 h 64"/>
              <a:gd name="T102" fmla="*/ 141 w 157"/>
              <a:gd name="T103" fmla="*/ 3 h 64"/>
              <a:gd name="T104" fmla="*/ 146 w 157"/>
              <a:gd name="T105" fmla="*/ 1 h 64"/>
              <a:gd name="T106" fmla="*/ 151 w 157"/>
              <a:gd name="T107" fmla="*/ 0 h 64"/>
              <a:gd name="T108" fmla="*/ 157 w 157"/>
              <a:gd name="T109"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7" h="64">
                <a:moveTo>
                  <a:pt x="57" y="6"/>
                </a:moveTo>
                <a:lnTo>
                  <a:pt x="51" y="6"/>
                </a:lnTo>
                <a:lnTo>
                  <a:pt x="44" y="7"/>
                </a:lnTo>
                <a:lnTo>
                  <a:pt x="38" y="11"/>
                </a:lnTo>
                <a:lnTo>
                  <a:pt x="29" y="15"/>
                </a:lnTo>
                <a:lnTo>
                  <a:pt x="20" y="20"/>
                </a:lnTo>
                <a:lnTo>
                  <a:pt x="12" y="27"/>
                </a:lnTo>
                <a:lnTo>
                  <a:pt x="7" y="34"/>
                </a:lnTo>
                <a:lnTo>
                  <a:pt x="6" y="42"/>
                </a:lnTo>
                <a:lnTo>
                  <a:pt x="10" y="48"/>
                </a:lnTo>
                <a:lnTo>
                  <a:pt x="19" y="53"/>
                </a:lnTo>
                <a:lnTo>
                  <a:pt x="29" y="55"/>
                </a:lnTo>
                <a:lnTo>
                  <a:pt x="41" y="54"/>
                </a:lnTo>
                <a:lnTo>
                  <a:pt x="53" y="50"/>
                </a:lnTo>
                <a:lnTo>
                  <a:pt x="64" y="46"/>
                </a:lnTo>
                <a:lnTo>
                  <a:pt x="73" y="42"/>
                </a:lnTo>
                <a:lnTo>
                  <a:pt x="82" y="39"/>
                </a:lnTo>
                <a:lnTo>
                  <a:pt x="97" y="30"/>
                </a:lnTo>
                <a:lnTo>
                  <a:pt x="112" y="20"/>
                </a:lnTo>
                <a:lnTo>
                  <a:pt x="126" y="11"/>
                </a:lnTo>
                <a:lnTo>
                  <a:pt x="110" y="11"/>
                </a:lnTo>
                <a:lnTo>
                  <a:pt x="93" y="9"/>
                </a:lnTo>
                <a:lnTo>
                  <a:pt x="74" y="6"/>
                </a:lnTo>
                <a:lnTo>
                  <a:pt x="57" y="6"/>
                </a:lnTo>
                <a:close/>
                <a:moveTo>
                  <a:pt x="157" y="0"/>
                </a:moveTo>
                <a:lnTo>
                  <a:pt x="144" y="10"/>
                </a:lnTo>
                <a:lnTo>
                  <a:pt x="129" y="17"/>
                </a:lnTo>
                <a:lnTo>
                  <a:pt x="114" y="26"/>
                </a:lnTo>
                <a:lnTo>
                  <a:pt x="100" y="34"/>
                </a:lnTo>
                <a:lnTo>
                  <a:pt x="86" y="44"/>
                </a:lnTo>
                <a:lnTo>
                  <a:pt x="73" y="53"/>
                </a:lnTo>
                <a:lnTo>
                  <a:pt x="58" y="59"/>
                </a:lnTo>
                <a:lnTo>
                  <a:pt x="42" y="63"/>
                </a:lnTo>
                <a:lnTo>
                  <a:pt x="27" y="64"/>
                </a:lnTo>
                <a:lnTo>
                  <a:pt x="16" y="62"/>
                </a:lnTo>
                <a:lnTo>
                  <a:pt x="9" y="59"/>
                </a:lnTo>
                <a:lnTo>
                  <a:pt x="5" y="56"/>
                </a:lnTo>
                <a:lnTo>
                  <a:pt x="1" y="51"/>
                </a:lnTo>
                <a:lnTo>
                  <a:pt x="0" y="48"/>
                </a:lnTo>
                <a:lnTo>
                  <a:pt x="1" y="38"/>
                </a:lnTo>
                <a:lnTo>
                  <a:pt x="7" y="27"/>
                </a:lnTo>
                <a:lnTo>
                  <a:pt x="16" y="17"/>
                </a:lnTo>
                <a:lnTo>
                  <a:pt x="29" y="9"/>
                </a:lnTo>
                <a:lnTo>
                  <a:pt x="43" y="3"/>
                </a:lnTo>
                <a:lnTo>
                  <a:pt x="50" y="2"/>
                </a:lnTo>
                <a:lnTo>
                  <a:pt x="56" y="2"/>
                </a:lnTo>
                <a:lnTo>
                  <a:pt x="74" y="2"/>
                </a:lnTo>
                <a:lnTo>
                  <a:pt x="94" y="4"/>
                </a:lnTo>
                <a:lnTo>
                  <a:pt x="110" y="6"/>
                </a:lnTo>
                <a:lnTo>
                  <a:pt x="127" y="6"/>
                </a:lnTo>
                <a:lnTo>
                  <a:pt x="133" y="5"/>
                </a:lnTo>
                <a:lnTo>
                  <a:pt x="141" y="3"/>
                </a:lnTo>
                <a:lnTo>
                  <a:pt x="146" y="1"/>
                </a:lnTo>
                <a:lnTo>
                  <a:pt x="151" y="0"/>
                </a:lnTo>
                <a:lnTo>
                  <a:pt x="157" y="0"/>
                </a:lnTo>
                <a:close/>
              </a:path>
            </a:pathLst>
          </a:custGeom>
          <a:grpFill/>
          <a:ln w="0">
            <a:noFill/>
            <a:prstDash val="solid"/>
            <a:round/>
            <a:headEnd/>
            <a:tailEnd/>
          </a:ln>
        </xdr:spPr>
      </xdr:sp>
      <xdr:sp macro="" textlink="">
        <xdr:nvSpPr>
          <xdr:cNvPr id="104" name="Freeform 32">
            <a:extLst>
              <a:ext uri="{FF2B5EF4-FFF2-40B4-BE49-F238E27FC236}">
                <a16:creationId xmlns:a16="http://schemas.microsoft.com/office/drawing/2014/main" id="{00000000-0008-0000-0300-000068000000}"/>
              </a:ext>
            </a:extLst>
          </xdr:cNvPr>
          <xdr:cNvSpPr>
            <a:spLocks noEditPoints="1"/>
          </xdr:cNvSpPr>
        </xdr:nvSpPr>
        <xdr:spPr bwMode="auto">
          <a:xfrm>
            <a:off x="1285" y="39"/>
            <a:ext cx="15" cy="6"/>
          </a:xfrm>
          <a:custGeom>
            <a:avLst/>
            <a:gdLst>
              <a:gd name="T0" fmla="*/ 178 w 206"/>
              <a:gd name="T1" fmla="*/ 27 h 82"/>
              <a:gd name="T2" fmla="*/ 143 w 206"/>
              <a:gd name="T3" fmla="*/ 36 h 82"/>
              <a:gd name="T4" fmla="*/ 103 w 206"/>
              <a:gd name="T5" fmla="*/ 38 h 82"/>
              <a:gd name="T6" fmla="*/ 85 w 206"/>
              <a:gd name="T7" fmla="*/ 40 h 82"/>
              <a:gd name="T8" fmla="*/ 78 w 206"/>
              <a:gd name="T9" fmla="*/ 40 h 82"/>
              <a:gd name="T10" fmla="*/ 59 w 206"/>
              <a:gd name="T11" fmla="*/ 41 h 82"/>
              <a:gd name="T12" fmla="*/ 35 w 206"/>
              <a:gd name="T13" fmla="*/ 43 h 82"/>
              <a:gd name="T14" fmla="*/ 18 w 206"/>
              <a:gd name="T15" fmla="*/ 50 h 82"/>
              <a:gd name="T16" fmla="*/ 15 w 206"/>
              <a:gd name="T17" fmla="*/ 59 h 82"/>
              <a:gd name="T18" fmla="*/ 20 w 206"/>
              <a:gd name="T19" fmla="*/ 64 h 82"/>
              <a:gd name="T20" fmla="*/ 35 w 206"/>
              <a:gd name="T21" fmla="*/ 74 h 82"/>
              <a:gd name="T22" fmla="*/ 63 w 206"/>
              <a:gd name="T23" fmla="*/ 77 h 82"/>
              <a:gd name="T24" fmla="*/ 91 w 206"/>
              <a:gd name="T25" fmla="*/ 73 h 82"/>
              <a:gd name="T26" fmla="*/ 124 w 206"/>
              <a:gd name="T27" fmla="*/ 62 h 82"/>
              <a:gd name="T28" fmla="*/ 163 w 206"/>
              <a:gd name="T29" fmla="*/ 44 h 82"/>
              <a:gd name="T30" fmla="*/ 193 w 206"/>
              <a:gd name="T31" fmla="*/ 17 h 82"/>
              <a:gd name="T32" fmla="*/ 206 w 206"/>
              <a:gd name="T33" fmla="*/ 2 h 82"/>
              <a:gd name="T34" fmla="*/ 199 w 206"/>
              <a:gd name="T35" fmla="*/ 17 h 82"/>
              <a:gd name="T36" fmla="*/ 173 w 206"/>
              <a:gd name="T37" fmla="*/ 42 h 82"/>
              <a:gd name="T38" fmla="*/ 140 w 206"/>
              <a:gd name="T39" fmla="*/ 60 h 82"/>
              <a:gd name="T40" fmla="*/ 104 w 206"/>
              <a:gd name="T41" fmla="*/ 73 h 82"/>
              <a:gd name="T42" fmla="*/ 88 w 206"/>
              <a:gd name="T43" fmla="*/ 77 h 82"/>
              <a:gd name="T44" fmla="*/ 62 w 206"/>
              <a:gd name="T45" fmla="*/ 81 h 82"/>
              <a:gd name="T46" fmla="*/ 33 w 206"/>
              <a:gd name="T47" fmla="*/ 82 h 82"/>
              <a:gd name="T48" fmla="*/ 10 w 206"/>
              <a:gd name="T49" fmla="*/ 79 h 82"/>
              <a:gd name="T50" fmla="*/ 0 w 206"/>
              <a:gd name="T51" fmla="*/ 68 h 82"/>
              <a:gd name="T52" fmla="*/ 6 w 206"/>
              <a:gd name="T53" fmla="*/ 53 h 82"/>
              <a:gd name="T54" fmla="*/ 24 w 206"/>
              <a:gd name="T55" fmla="*/ 43 h 82"/>
              <a:gd name="T56" fmla="*/ 52 w 206"/>
              <a:gd name="T57" fmla="*/ 37 h 82"/>
              <a:gd name="T58" fmla="*/ 84 w 206"/>
              <a:gd name="T59" fmla="*/ 35 h 82"/>
              <a:gd name="T60" fmla="*/ 103 w 206"/>
              <a:gd name="T61" fmla="*/ 34 h 82"/>
              <a:gd name="T62" fmla="*/ 134 w 206"/>
              <a:gd name="T63" fmla="*/ 32 h 82"/>
              <a:gd name="T64" fmla="*/ 167 w 206"/>
              <a:gd name="T65" fmla="*/ 27 h 82"/>
              <a:gd name="T66" fmla="*/ 192 w 206"/>
              <a:gd name="T67" fmla="*/ 12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6" h="82">
                <a:moveTo>
                  <a:pt x="193" y="17"/>
                </a:moveTo>
                <a:lnTo>
                  <a:pt x="178" y="27"/>
                </a:lnTo>
                <a:lnTo>
                  <a:pt x="161" y="32"/>
                </a:lnTo>
                <a:lnTo>
                  <a:pt x="143" y="36"/>
                </a:lnTo>
                <a:lnTo>
                  <a:pt x="124" y="37"/>
                </a:lnTo>
                <a:lnTo>
                  <a:pt x="103" y="38"/>
                </a:lnTo>
                <a:lnTo>
                  <a:pt x="87" y="40"/>
                </a:lnTo>
                <a:lnTo>
                  <a:pt x="85" y="40"/>
                </a:lnTo>
                <a:lnTo>
                  <a:pt x="81" y="40"/>
                </a:lnTo>
                <a:lnTo>
                  <a:pt x="78" y="40"/>
                </a:lnTo>
                <a:lnTo>
                  <a:pt x="70" y="40"/>
                </a:lnTo>
                <a:lnTo>
                  <a:pt x="59" y="41"/>
                </a:lnTo>
                <a:lnTo>
                  <a:pt x="48" y="42"/>
                </a:lnTo>
                <a:lnTo>
                  <a:pt x="35" y="43"/>
                </a:lnTo>
                <a:lnTo>
                  <a:pt x="24" y="46"/>
                </a:lnTo>
                <a:lnTo>
                  <a:pt x="18" y="50"/>
                </a:lnTo>
                <a:lnTo>
                  <a:pt x="14" y="56"/>
                </a:lnTo>
                <a:lnTo>
                  <a:pt x="15" y="59"/>
                </a:lnTo>
                <a:lnTo>
                  <a:pt x="18" y="61"/>
                </a:lnTo>
                <a:lnTo>
                  <a:pt x="20" y="64"/>
                </a:lnTo>
                <a:lnTo>
                  <a:pt x="23" y="67"/>
                </a:lnTo>
                <a:lnTo>
                  <a:pt x="35" y="74"/>
                </a:lnTo>
                <a:lnTo>
                  <a:pt x="48" y="77"/>
                </a:lnTo>
                <a:lnTo>
                  <a:pt x="63" y="77"/>
                </a:lnTo>
                <a:lnTo>
                  <a:pt x="77" y="76"/>
                </a:lnTo>
                <a:lnTo>
                  <a:pt x="91" y="73"/>
                </a:lnTo>
                <a:lnTo>
                  <a:pt x="103" y="68"/>
                </a:lnTo>
                <a:lnTo>
                  <a:pt x="124" y="62"/>
                </a:lnTo>
                <a:lnTo>
                  <a:pt x="144" y="53"/>
                </a:lnTo>
                <a:lnTo>
                  <a:pt x="163" y="44"/>
                </a:lnTo>
                <a:lnTo>
                  <a:pt x="179" y="31"/>
                </a:lnTo>
                <a:lnTo>
                  <a:pt x="193" y="17"/>
                </a:lnTo>
                <a:close/>
                <a:moveTo>
                  <a:pt x="202" y="0"/>
                </a:moveTo>
                <a:lnTo>
                  <a:pt x="206" y="2"/>
                </a:lnTo>
                <a:lnTo>
                  <a:pt x="206" y="2"/>
                </a:lnTo>
                <a:lnTo>
                  <a:pt x="199" y="17"/>
                </a:lnTo>
                <a:lnTo>
                  <a:pt x="187" y="31"/>
                </a:lnTo>
                <a:lnTo>
                  <a:pt x="173" y="42"/>
                </a:lnTo>
                <a:lnTo>
                  <a:pt x="157" y="52"/>
                </a:lnTo>
                <a:lnTo>
                  <a:pt x="140" y="60"/>
                </a:lnTo>
                <a:lnTo>
                  <a:pt x="122" y="67"/>
                </a:lnTo>
                <a:lnTo>
                  <a:pt x="104" y="73"/>
                </a:lnTo>
                <a:lnTo>
                  <a:pt x="98" y="75"/>
                </a:lnTo>
                <a:lnTo>
                  <a:pt x="88" y="77"/>
                </a:lnTo>
                <a:lnTo>
                  <a:pt x="76" y="79"/>
                </a:lnTo>
                <a:lnTo>
                  <a:pt x="62" y="81"/>
                </a:lnTo>
                <a:lnTo>
                  <a:pt x="47" y="82"/>
                </a:lnTo>
                <a:lnTo>
                  <a:pt x="33" y="82"/>
                </a:lnTo>
                <a:lnTo>
                  <a:pt x="20" y="81"/>
                </a:lnTo>
                <a:lnTo>
                  <a:pt x="10" y="79"/>
                </a:lnTo>
                <a:lnTo>
                  <a:pt x="3" y="74"/>
                </a:lnTo>
                <a:lnTo>
                  <a:pt x="0" y="68"/>
                </a:lnTo>
                <a:lnTo>
                  <a:pt x="2" y="61"/>
                </a:lnTo>
                <a:lnTo>
                  <a:pt x="6" y="53"/>
                </a:lnTo>
                <a:lnTo>
                  <a:pt x="13" y="47"/>
                </a:lnTo>
                <a:lnTo>
                  <a:pt x="24" y="43"/>
                </a:lnTo>
                <a:lnTo>
                  <a:pt x="37" y="40"/>
                </a:lnTo>
                <a:lnTo>
                  <a:pt x="52" y="37"/>
                </a:lnTo>
                <a:lnTo>
                  <a:pt x="68" y="36"/>
                </a:lnTo>
                <a:lnTo>
                  <a:pt x="84" y="35"/>
                </a:lnTo>
                <a:lnTo>
                  <a:pt x="87" y="35"/>
                </a:lnTo>
                <a:lnTo>
                  <a:pt x="103" y="34"/>
                </a:lnTo>
                <a:lnTo>
                  <a:pt x="118" y="33"/>
                </a:lnTo>
                <a:lnTo>
                  <a:pt x="134" y="32"/>
                </a:lnTo>
                <a:lnTo>
                  <a:pt x="151" y="30"/>
                </a:lnTo>
                <a:lnTo>
                  <a:pt x="167" y="27"/>
                </a:lnTo>
                <a:lnTo>
                  <a:pt x="181" y="20"/>
                </a:lnTo>
                <a:lnTo>
                  <a:pt x="192" y="12"/>
                </a:lnTo>
                <a:lnTo>
                  <a:pt x="202" y="0"/>
                </a:lnTo>
                <a:close/>
              </a:path>
            </a:pathLst>
          </a:custGeom>
          <a:grpFill/>
          <a:ln w="0">
            <a:noFill/>
            <a:prstDash val="solid"/>
            <a:round/>
            <a:headEnd/>
            <a:tailEnd/>
          </a:ln>
        </xdr:spPr>
      </xdr:sp>
      <xdr:sp macro="" textlink="">
        <xdr:nvSpPr>
          <xdr:cNvPr id="105" name="Freeform 33">
            <a:extLst>
              <a:ext uri="{FF2B5EF4-FFF2-40B4-BE49-F238E27FC236}">
                <a16:creationId xmlns:a16="http://schemas.microsoft.com/office/drawing/2014/main" id="{00000000-0008-0000-0300-000069000000}"/>
              </a:ext>
            </a:extLst>
          </xdr:cNvPr>
          <xdr:cNvSpPr>
            <a:spLocks noEditPoints="1"/>
          </xdr:cNvSpPr>
        </xdr:nvSpPr>
        <xdr:spPr bwMode="auto">
          <a:xfrm>
            <a:off x="1297" y="40"/>
            <a:ext cx="17" cy="5"/>
          </a:xfrm>
          <a:custGeom>
            <a:avLst/>
            <a:gdLst>
              <a:gd name="T0" fmla="*/ 54 w 212"/>
              <a:gd name="T1" fmla="*/ 4 h 55"/>
              <a:gd name="T2" fmla="*/ 45 w 212"/>
              <a:gd name="T3" fmla="*/ 5 h 55"/>
              <a:gd name="T4" fmla="*/ 36 w 212"/>
              <a:gd name="T5" fmla="*/ 8 h 55"/>
              <a:gd name="T6" fmla="*/ 27 w 212"/>
              <a:gd name="T7" fmla="*/ 12 h 55"/>
              <a:gd name="T8" fmla="*/ 24 w 212"/>
              <a:gd name="T9" fmla="*/ 15 h 55"/>
              <a:gd name="T10" fmla="*/ 21 w 212"/>
              <a:gd name="T11" fmla="*/ 23 h 55"/>
              <a:gd name="T12" fmla="*/ 23 w 212"/>
              <a:gd name="T13" fmla="*/ 29 h 55"/>
              <a:gd name="T14" fmla="*/ 27 w 212"/>
              <a:gd name="T15" fmla="*/ 35 h 55"/>
              <a:gd name="T16" fmla="*/ 35 w 212"/>
              <a:gd name="T17" fmla="*/ 39 h 55"/>
              <a:gd name="T18" fmla="*/ 42 w 212"/>
              <a:gd name="T19" fmla="*/ 42 h 55"/>
              <a:gd name="T20" fmla="*/ 65 w 212"/>
              <a:gd name="T21" fmla="*/ 47 h 55"/>
              <a:gd name="T22" fmla="*/ 89 w 212"/>
              <a:gd name="T23" fmla="*/ 48 h 55"/>
              <a:gd name="T24" fmla="*/ 112 w 212"/>
              <a:gd name="T25" fmla="*/ 47 h 55"/>
              <a:gd name="T26" fmla="*/ 125 w 212"/>
              <a:gd name="T27" fmla="*/ 45 h 55"/>
              <a:gd name="T28" fmla="*/ 138 w 212"/>
              <a:gd name="T29" fmla="*/ 43 h 55"/>
              <a:gd name="T30" fmla="*/ 146 w 212"/>
              <a:gd name="T31" fmla="*/ 40 h 55"/>
              <a:gd name="T32" fmla="*/ 157 w 212"/>
              <a:gd name="T33" fmla="*/ 36 h 55"/>
              <a:gd name="T34" fmla="*/ 167 w 212"/>
              <a:gd name="T35" fmla="*/ 33 h 55"/>
              <a:gd name="T36" fmla="*/ 175 w 212"/>
              <a:gd name="T37" fmla="*/ 30 h 55"/>
              <a:gd name="T38" fmla="*/ 150 w 212"/>
              <a:gd name="T39" fmla="*/ 26 h 55"/>
              <a:gd name="T40" fmla="*/ 122 w 212"/>
              <a:gd name="T41" fmla="*/ 19 h 55"/>
              <a:gd name="T42" fmla="*/ 106 w 212"/>
              <a:gd name="T43" fmla="*/ 13 h 55"/>
              <a:gd name="T44" fmla="*/ 89 w 212"/>
              <a:gd name="T45" fmla="*/ 8 h 55"/>
              <a:gd name="T46" fmla="*/ 70 w 212"/>
              <a:gd name="T47" fmla="*/ 5 h 55"/>
              <a:gd name="T48" fmla="*/ 54 w 212"/>
              <a:gd name="T49" fmla="*/ 4 h 55"/>
              <a:gd name="T50" fmla="*/ 61 w 212"/>
              <a:gd name="T51" fmla="*/ 0 h 55"/>
              <a:gd name="T52" fmla="*/ 81 w 212"/>
              <a:gd name="T53" fmla="*/ 4 h 55"/>
              <a:gd name="T54" fmla="*/ 101 w 212"/>
              <a:gd name="T55" fmla="*/ 8 h 55"/>
              <a:gd name="T56" fmla="*/ 123 w 212"/>
              <a:gd name="T57" fmla="*/ 14 h 55"/>
              <a:gd name="T58" fmla="*/ 141 w 212"/>
              <a:gd name="T59" fmla="*/ 20 h 55"/>
              <a:gd name="T60" fmla="*/ 159 w 212"/>
              <a:gd name="T61" fmla="*/ 23 h 55"/>
              <a:gd name="T62" fmla="*/ 176 w 212"/>
              <a:gd name="T63" fmla="*/ 24 h 55"/>
              <a:gd name="T64" fmla="*/ 194 w 212"/>
              <a:gd name="T65" fmla="*/ 23 h 55"/>
              <a:gd name="T66" fmla="*/ 212 w 212"/>
              <a:gd name="T67" fmla="*/ 17 h 55"/>
              <a:gd name="T68" fmla="*/ 200 w 212"/>
              <a:gd name="T69" fmla="*/ 22 h 55"/>
              <a:gd name="T70" fmla="*/ 188 w 212"/>
              <a:gd name="T71" fmla="*/ 29 h 55"/>
              <a:gd name="T72" fmla="*/ 182 w 212"/>
              <a:gd name="T73" fmla="*/ 33 h 55"/>
              <a:gd name="T74" fmla="*/ 174 w 212"/>
              <a:gd name="T75" fmla="*/ 36 h 55"/>
              <a:gd name="T76" fmla="*/ 153 w 212"/>
              <a:gd name="T77" fmla="*/ 43 h 55"/>
              <a:gd name="T78" fmla="*/ 130 w 212"/>
              <a:gd name="T79" fmla="*/ 48 h 55"/>
              <a:gd name="T80" fmla="*/ 108 w 212"/>
              <a:gd name="T81" fmla="*/ 52 h 55"/>
              <a:gd name="T82" fmla="*/ 85 w 212"/>
              <a:gd name="T83" fmla="*/ 55 h 55"/>
              <a:gd name="T84" fmla="*/ 62 w 212"/>
              <a:gd name="T85" fmla="*/ 55 h 55"/>
              <a:gd name="T86" fmla="*/ 38 w 212"/>
              <a:gd name="T87" fmla="*/ 52 h 55"/>
              <a:gd name="T88" fmla="*/ 30 w 212"/>
              <a:gd name="T89" fmla="*/ 50 h 55"/>
              <a:gd name="T90" fmla="*/ 19 w 212"/>
              <a:gd name="T91" fmla="*/ 47 h 55"/>
              <a:gd name="T92" fmla="*/ 10 w 212"/>
              <a:gd name="T93" fmla="*/ 42 h 55"/>
              <a:gd name="T94" fmla="*/ 3 w 212"/>
              <a:gd name="T95" fmla="*/ 36 h 55"/>
              <a:gd name="T96" fmla="*/ 0 w 212"/>
              <a:gd name="T97" fmla="*/ 29 h 55"/>
              <a:gd name="T98" fmla="*/ 2 w 212"/>
              <a:gd name="T99" fmla="*/ 21 h 55"/>
              <a:gd name="T100" fmla="*/ 9 w 212"/>
              <a:gd name="T101" fmla="*/ 13 h 55"/>
              <a:gd name="T102" fmla="*/ 23 w 212"/>
              <a:gd name="T103" fmla="*/ 6 h 55"/>
              <a:gd name="T104" fmla="*/ 41 w 212"/>
              <a:gd name="T105" fmla="*/ 0 h 55"/>
              <a:gd name="T106" fmla="*/ 61 w 212"/>
              <a:gd name="T10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12" h="55">
                <a:moveTo>
                  <a:pt x="54" y="4"/>
                </a:moveTo>
                <a:lnTo>
                  <a:pt x="45" y="5"/>
                </a:lnTo>
                <a:lnTo>
                  <a:pt x="36" y="8"/>
                </a:lnTo>
                <a:lnTo>
                  <a:pt x="27" y="12"/>
                </a:lnTo>
                <a:lnTo>
                  <a:pt x="24" y="15"/>
                </a:lnTo>
                <a:lnTo>
                  <a:pt x="21" y="23"/>
                </a:lnTo>
                <a:lnTo>
                  <a:pt x="23" y="29"/>
                </a:lnTo>
                <a:lnTo>
                  <a:pt x="27" y="35"/>
                </a:lnTo>
                <a:lnTo>
                  <a:pt x="35" y="39"/>
                </a:lnTo>
                <a:lnTo>
                  <a:pt x="42" y="42"/>
                </a:lnTo>
                <a:lnTo>
                  <a:pt x="65" y="47"/>
                </a:lnTo>
                <a:lnTo>
                  <a:pt x="89" y="48"/>
                </a:lnTo>
                <a:lnTo>
                  <a:pt x="112" y="47"/>
                </a:lnTo>
                <a:lnTo>
                  <a:pt x="125" y="45"/>
                </a:lnTo>
                <a:lnTo>
                  <a:pt x="138" y="43"/>
                </a:lnTo>
                <a:lnTo>
                  <a:pt x="146" y="40"/>
                </a:lnTo>
                <a:lnTo>
                  <a:pt x="157" y="36"/>
                </a:lnTo>
                <a:lnTo>
                  <a:pt x="167" y="33"/>
                </a:lnTo>
                <a:lnTo>
                  <a:pt x="175" y="30"/>
                </a:lnTo>
                <a:lnTo>
                  <a:pt x="150" y="26"/>
                </a:lnTo>
                <a:lnTo>
                  <a:pt x="122" y="19"/>
                </a:lnTo>
                <a:lnTo>
                  <a:pt x="106" y="13"/>
                </a:lnTo>
                <a:lnTo>
                  <a:pt x="89" y="8"/>
                </a:lnTo>
                <a:lnTo>
                  <a:pt x="70" y="5"/>
                </a:lnTo>
                <a:lnTo>
                  <a:pt x="54" y="4"/>
                </a:lnTo>
                <a:close/>
                <a:moveTo>
                  <a:pt x="61" y="0"/>
                </a:moveTo>
                <a:lnTo>
                  <a:pt x="81" y="4"/>
                </a:lnTo>
                <a:lnTo>
                  <a:pt x="101" y="8"/>
                </a:lnTo>
                <a:lnTo>
                  <a:pt x="123" y="14"/>
                </a:lnTo>
                <a:lnTo>
                  <a:pt x="141" y="20"/>
                </a:lnTo>
                <a:lnTo>
                  <a:pt x="159" y="23"/>
                </a:lnTo>
                <a:lnTo>
                  <a:pt x="176" y="24"/>
                </a:lnTo>
                <a:lnTo>
                  <a:pt x="194" y="23"/>
                </a:lnTo>
                <a:lnTo>
                  <a:pt x="212" y="17"/>
                </a:lnTo>
                <a:lnTo>
                  <a:pt x="200" y="22"/>
                </a:lnTo>
                <a:lnTo>
                  <a:pt x="188" y="29"/>
                </a:lnTo>
                <a:lnTo>
                  <a:pt x="182" y="33"/>
                </a:lnTo>
                <a:lnTo>
                  <a:pt x="174" y="36"/>
                </a:lnTo>
                <a:lnTo>
                  <a:pt x="153" y="43"/>
                </a:lnTo>
                <a:lnTo>
                  <a:pt x="130" y="48"/>
                </a:lnTo>
                <a:lnTo>
                  <a:pt x="108" y="52"/>
                </a:lnTo>
                <a:lnTo>
                  <a:pt x="85" y="55"/>
                </a:lnTo>
                <a:lnTo>
                  <a:pt x="62" y="55"/>
                </a:lnTo>
                <a:lnTo>
                  <a:pt x="38" y="52"/>
                </a:lnTo>
                <a:lnTo>
                  <a:pt x="30" y="50"/>
                </a:lnTo>
                <a:lnTo>
                  <a:pt x="19" y="47"/>
                </a:lnTo>
                <a:lnTo>
                  <a:pt x="10" y="42"/>
                </a:lnTo>
                <a:lnTo>
                  <a:pt x="3" y="36"/>
                </a:lnTo>
                <a:lnTo>
                  <a:pt x="0" y="29"/>
                </a:lnTo>
                <a:lnTo>
                  <a:pt x="2" y="21"/>
                </a:lnTo>
                <a:lnTo>
                  <a:pt x="9" y="13"/>
                </a:lnTo>
                <a:lnTo>
                  <a:pt x="23" y="6"/>
                </a:lnTo>
                <a:lnTo>
                  <a:pt x="41" y="0"/>
                </a:lnTo>
                <a:lnTo>
                  <a:pt x="61" y="0"/>
                </a:lnTo>
                <a:close/>
              </a:path>
            </a:pathLst>
          </a:custGeom>
          <a:grpFill/>
          <a:ln w="0">
            <a:noFill/>
            <a:prstDash val="solid"/>
            <a:round/>
            <a:headEnd/>
            <a:tailEnd/>
          </a:ln>
        </xdr:spPr>
      </xdr:sp>
      <xdr:sp macro="" textlink="">
        <xdr:nvSpPr>
          <xdr:cNvPr id="106" name="Freeform 34">
            <a:extLst>
              <a:ext uri="{FF2B5EF4-FFF2-40B4-BE49-F238E27FC236}">
                <a16:creationId xmlns:a16="http://schemas.microsoft.com/office/drawing/2014/main" id="{00000000-0008-0000-0300-00006A000000}"/>
              </a:ext>
            </a:extLst>
          </xdr:cNvPr>
          <xdr:cNvSpPr>
            <a:spLocks noEditPoints="1"/>
          </xdr:cNvSpPr>
        </xdr:nvSpPr>
        <xdr:spPr bwMode="auto">
          <a:xfrm>
            <a:off x="1246" y="44"/>
            <a:ext cx="14" cy="12"/>
          </a:xfrm>
          <a:custGeom>
            <a:avLst/>
            <a:gdLst>
              <a:gd name="T0" fmla="*/ 26 w 180"/>
              <a:gd name="T1" fmla="*/ 7 h 150"/>
              <a:gd name="T2" fmla="*/ 20 w 180"/>
              <a:gd name="T3" fmla="*/ 9 h 150"/>
              <a:gd name="T4" fmla="*/ 15 w 180"/>
              <a:gd name="T5" fmla="*/ 15 h 150"/>
              <a:gd name="T6" fmla="*/ 14 w 180"/>
              <a:gd name="T7" fmla="*/ 24 h 150"/>
              <a:gd name="T8" fmla="*/ 16 w 180"/>
              <a:gd name="T9" fmla="*/ 38 h 150"/>
              <a:gd name="T10" fmla="*/ 22 w 180"/>
              <a:gd name="T11" fmla="*/ 51 h 150"/>
              <a:gd name="T12" fmla="*/ 30 w 180"/>
              <a:gd name="T13" fmla="*/ 63 h 150"/>
              <a:gd name="T14" fmla="*/ 39 w 180"/>
              <a:gd name="T15" fmla="*/ 74 h 150"/>
              <a:gd name="T16" fmla="*/ 51 w 180"/>
              <a:gd name="T17" fmla="*/ 86 h 150"/>
              <a:gd name="T18" fmla="*/ 66 w 180"/>
              <a:gd name="T19" fmla="*/ 98 h 150"/>
              <a:gd name="T20" fmla="*/ 83 w 180"/>
              <a:gd name="T21" fmla="*/ 110 h 150"/>
              <a:gd name="T22" fmla="*/ 102 w 180"/>
              <a:gd name="T23" fmla="*/ 120 h 150"/>
              <a:gd name="T24" fmla="*/ 122 w 180"/>
              <a:gd name="T25" fmla="*/ 128 h 150"/>
              <a:gd name="T26" fmla="*/ 141 w 180"/>
              <a:gd name="T27" fmla="*/ 133 h 150"/>
              <a:gd name="T28" fmla="*/ 158 w 180"/>
              <a:gd name="T29" fmla="*/ 134 h 150"/>
              <a:gd name="T30" fmla="*/ 159 w 180"/>
              <a:gd name="T31" fmla="*/ 134 h 150"/>
              <a:gd name="T32" fmla="*/ 160 w 180"/>
              <a:gd name="T33" fmla="*/ 134 h 150"/>
              <a:gd name="T34" fmla="*/ 160 w 180"/>
              <a:gd name="T35" fmla="*/ 134 h 150"/>
              <a:gd name="T36" fmla="*/ 150 w 180"/>
              <a:gd name="T37" fmla="*/ 112 h 150"/>
              <a:gd name="T38" fmla="*/ 137 w 180"/>
              <a:gd name="T39" fmla="*/ 93 h 150"/>
              <a:gd name="T40" fmla="*/ 121 w 180"/>
              <a:gd name="T41" fmla="*/ 74 h 150"/>
              <a:gd name="T42" fmla="*/ 104 w 180"/>
              <a:gd name="T43" fmla="*/ 58 h 150"/>
              <a:gd name="T44" fmla="*/ 87 w 180"/>
              <a:gd name="T45" fmla="*/ 41 h 150"/>
              <a:gd name="T46" fmla="*/ 71 w 180"/>
              <a:gd name="T47" fmla="*/ 30 h 150"/>
              <a:gd name="T48" fmla="*/ 54 w 180"/>
              <a:gd name="T49" fmla="*/ 18 h 150"/>
              <a:gd name="T50" fmla="*/ 36 w 180"/>
              <a:gd name="T51" fmla="*/ 9 h 150"/>
              <a:gd name="T52" fmla="*/ 26 w 180"/>
              <a:gd name="T53" fmla="*/ 7 h 150"/>
              <a:gd name="T54" fmla="*/ 17 w 180"/>
              <a:gd name="T55" fmla="*/ 0 h 150"/>
              <a:gd name="T56" fmla="*/ 33 w 180"/>
              <a:gd name="T57" fmla="*/ 3 h 150"/>
              <a:gd name="T58" fmla="*/ 50 w 180"/>
              <a:gd name="T59" fmla="*/ 9 h 150"/>
              <a:gd name="T60" fmla="*/ 65 w 180"/>
              <a:gd name="T61" fmla="*/ 18 h 150"/>
              <a:gd name="T62" fmla="*/ 80 w 180"/>
              <a:gd name="T63" fmla="*/ 29 h 150"/>
              <a:gd name="T64" fmla="*/ 92 w 180"/>
              <a:gd name="T65" fmla="*/ 40 h 150"/>
              <a:gd name="T66" fmla="*/ 103 w 180"/>
              <a:gd name="T67" fmla="*/ 50 h 150"/>
              <a:gd name="T68" fmla="*/ 126 w 180"/>
              <a:gd name="T69" fmla="*/ 74 h 150"/>
              <a:gd name="T70" fmla="*/ 146 w 180"/>
              <a:gd name="T71" fmla="*/ 99 h 150"/>
              <a:gd name="T72" fmla="*/ 156 w 180"/>
              <a:gd name="T73" fmla="*/ 115 h 150"/>
              <a:gd name="T74" fmla="*/ 165 w 180"/>
              <a:gd name="T75" fmla="*/ 131 h 150"/>
              <a:gd name="T76" fmla="*/ 172 w 180"/>
              <a:gd name="T77" fmla="*/ 141 h 150"/>
              <a:gd name="T78" fmla="*/ 180 w 180"/>
              <a:gd name="T79" fmla="*/ 150 h 150"/>
              <a:gd name="T80" fmla="*/ 163 w 180"/>
              <a:gd name="T81" fmla="*/ 141 h 150"/>
              <a:gd name="T82" fmla="*/ 144 w 180"/>
              <a:gd name="T83" fmla="*/ 136 h 150"/>
              <a:gd name="T84" fmla="*/ 123 w 180"/>
              <a:gd name="T85" fmla="*/ 130 h 150"/>
              <a:gd name="T86" fmla="*/ 104 w 180"/>
              <a:gd name="T87" fmla="*/ 125 h 150"/>
              <a:gd name="T88" fmla="*/ 83 w 180"/>
              <a:gd name="T89" fmla="*/ 115 h 150"/>
              <a:gd name="T90" fmla="*/ 61 w 180"/>
              <a:gd name="T91" fmla="*/ 103 h 150"/>
              <a:gd name="T92" fmla="*/ 43 w 180"/>
              <a:gd name="T93" fmla="*/ 88 h 150"/>
              <a:gd name="T94" fmla="*/ 27 w 180"/>
              <a:gd name="T95" fmla="*/ 70 h 150"/>
              <a:gd name="T96" fmla="*/ 14 w 180"/>
              <a:gd name="T97" fmla="*/ 50 h 150"/>
              <a:gd name="T98" fmla="*/ 5 w 180"/>
              <a:gd name="T99" fmla="*/ 27 h 150"/>
              <a:gd name="T100" fmla="*/ 0 w 180"/>
              <a:gd name="T101" fmla="*/ 4 h 150"/>
              <a:gd name="T102" fmla="*/ 0 w 180"/>
              <a:gd name="T103" fmla="*/ 2 h 150"/>
              <a:gd name="T104" fmla="*/ 1 w 180"/>
              <a:gd name="T105" fmla="*/ 2 h 150"/>
              <a:gd name="T106" fmla="*/ 17 w 180"/>
              <a:gd name="T107" fmla="*/ 0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80" h="150">
                <a:moveTo>
                  <a:pt x="26" y="7"/>
                </a:moveTo>
                <a:lnTo>
                  <a:pt x="20" y="9"/>
                </a:lnTo>
                <a:lnTo>
                  <a:pt x="15" y="15"/>
                </a:lnTo>
                <a:lnTo>
                  <a:pt x="14" y="24"/>
                </a:lnTo>
                <a:lnTo>
                  <a:pt x="16" y="38"/>
                </a:lnTo>
                <a:lnTo>
                  <a:pt x="22" y="51"/>
                </a:lnTo>
                <a:lnTo>
                  <a:pt x="30" y="63"/>
                </a:lnTo>
                <a:lnTo>
                  <a:pt x="39" y="74"/>
                </a:lnTo>
                <a:lnTo>
                  <a:pt x="51" y="86"/>
                </a:lnTo>
                <a:lnTo>
                  <a:pt x="66" y="98"/>
                </a:lnTo>
                <a:lnTo>
                  <a:pt x="83" y="110"/>
                </a:lnTo>
                <a:lnTo>
                  <a:pt x="102" y="120"/>
                </a:lnTo>
                <a:lnTo>
                  <a:pt x="122" y="128"/>
                </a:lnTo>
                <a:lnTo>
                  <a:pt x="141" y="133"/>
                </a:lnTo>
                <a:lnTo>
                  <a:pt x="158" y="134"/>
                </a:lnTo>
                <a:lnTo>
                  <a:pt x="159" y="134"/>
                </a:lnTo>
                <a:lnTo>
                  <a:pt x="160" y="134"/>
                </a:lnTo>
                <a:lnTo>
                  <a:pt x="160" y="134"/>
                </a:lnTo>
                <a:lnTo>
                  <a:pt x="150" y="112"/>
                </a:lnTo>
                <a:lnTo>
                  <a:pt x="137" y="93"/>
                </a:lnTo>
                <a:lnTo>
                  <a:pt x="121" y="74"/>
                </a:lnTo>
                <a:lnTo>
                  <a:pt x="104" y="58"/>
                </a:lnTo>
                <a:lnTo>
                  <a:pt x="87" y="41"/>
                </a:lnTo>
                <a:lnTo>
                  <a:pt x="71" y="30"/>
                </a:lnTo>
                <a:lnTo>
                  <a:pt x="54" y="18"/>
                </a:lnTo>
                <a:lnTo>
                  <a:pt x="36" y="9"/>
                </a:lnTo>
                <a:lnTo>
                  <a:pt x="26" y="7"/>
                </a:lnTo>
                <a:close/>
                <a:moveTo>
                  <a:pt x="17" y="0"/>
                </a:moveTo>
                <a:lnTo>
                  <a:pt x="33" y="3"/>
                </a:lnTo>
                <a:lnTo>
                  <a:pt x="50" y="9"/>
                </a:lnTo>
                <a:lnTo>
                  <a:pt x="65" y="18"/>
                </a:lnTo>
                <a:lnTo>
                  <a:pt x="80" y="29"/>
                </a:lnTo>
                <a:lnTo>
                  <a:pt x="92" y="40"/>
                </a:lnTo>
                <a:lnTo>
                  <a:pt x="103" y="50"/>
                </a:lnTo>
                <a:lnTo>
                  <a:pt x="126" y="74"/>
                </a:lnTo>
                <a:lnTo>
                  <a:pt x="146" y="99"/>
                </a:lnTo>
                <a:lnTo>
                  <a:pt x="156" y="115"/>
                </a:lnTo>
                <a:lnTo>
                  <a:pt x="165" y="131"/>
                </a:lnTo>
                <a:lnTo>
                  <a:pt x="172" y="141"/>
                </a:lnTo>
                <a:lnTo>
                  <a:pt x="180" y="150"/>
                </a:lnTo>
                <a:lnTo>
                  <a:pt x="163" y="141"/>
                </a:lnTo>
                <a:lnTo>
                  <a:pt x="144" y="136"/>
                </a:lnTo>
                <a:lnTo>
                  <a:pt x="123" y="130"/>
                </a:lnTo>
                <a:lnTo>
                  <a:pt x="104" y="125"/>
                </a:lnTo>
                <a:lnTo>
                  <a:pt x="83" y="115"/>
                </a:lnTo>
                <a:lnTo>
                  <a:pt x="61" y="103"/>
                </a:lnTo>
                <a:lnTo>
                  <a:pt x="43" y="88"/>
                </a:lnTo>
                <a:lnTo>
                  <a:pt x="27" y="70"/>
                </a:lnTo>
                <a:lnTo>
                  <a:pt x="14" y="50"/>
                </a:lnTo>
                <a:lnTo>
                  <a:pt x="5" y="27"/>
                </a:lnTo>
                <a:lnTo>
                  <a:pt x="0" y="4"/>
                </a:lnTo>
                <a:lnTo>
                  <a:pt x="0" y="2"/>
                </a:lnTo>
                <a:lnTo>
                  <a:pt x="1" y="2"/>
                </a:lnTo>
                <a:lnTo>
                  <a:pt x="17" y="0"/>
                </a:lnTo>
                <a:close/>
              </a:path>
            </a:pathLst>
          </a:custGeom>
          <a:grpFill/>
          <a:ln w="0">
            <a:noFill/>
            <a:prstDash val="solid"/>
            <a:round/>
            <a:headEnd/>
            <a:tailEnd/>
          </a:ln>
        </xdr:spPr>
      </xdr:sp>
      <xdr:sp macro="" textlink="">
        <xdr:nvSpPr>
          <xdr:cNvPr id="107" name="Freeform 35">
            <a:extLst>
              <a:ext uri="{FF2B5EF4-FFF2-40B4-BE49-F238E27FC236}">
                <a16:creationId xmlns:a16="http://schemas.microsoft.com/office/drawing/2014/main" id="{00000000-0008-0000-0300-00006B000000}"/>
              </a:ext>
            </a:extLst>
          </xdr:cNvPr>
          <xdr:cNvSpPr>
            <a:spLocks/>
          </xdr:cNvSpPr>
        </xdr:nvSpPr>
        <xdr:spPr bwMode="auto">
          <a:xfrm>
            <a:off x="1223" y="39"/>
            <a:ext cx="25" cy="6"/>
          </a:xfrm>
          <a:custGeom>
            <a:avLst/>
            <a:gdLst>
              <a:gd name="T0" fmla="*/ 113 w 314"/>
              <a:gd name="T1" fmla="*/ 0 h 78"/>
              <a:gd name="T2" fmla="*/ 139 w 314"/>
              <a:gd name="T3" fmla="*/ 0 h 78"/>
              <a:gd name="T4" fmla="*/ 164 w 314"/>
              <a:gd name="T5" fmla="*/ 4 h 78"/>
              <a:gd name="T6" fmla="*/ 199 w 314"/>
              <a:gd name="T7" fmla="*/ 15 h 78"/>
              <a:gd name="T8" fmla="*/ 229 w 314"/>
              <a:gd name="T9" fmla="*/ 27 h 78"/>
              <a:gd name="T10" fmla="*/ 255 w 314"/>
              <a:gd name="T11" fmla="*/ 39 h 78"/>
              <a:gd name="T12" fmla="*/ 278 w 314"/>
              <a:gd name="T13" fmla="*/ 51 h 78"/>
              <a:gd name="T14" fmla="*/ 290 w 314"/>
              <a:gd name="T15" fmla="*/ 57 h 78"/>
              <a:gd name="T16" fmla="*/ 303 w 314"/>
              <a:gd name="T17" fmla="*/ 63 h 78"/>
              <a:gd name="T18" fmla="*/ 314 w 314"/>
              <a:gd name="T19" fmla="*/ 68 h 78"/>
              <a:gd name="T20" fmla="*/ 312 w 314"/>
              <a:gd name="T21" fmla="*/ 69 h 78"/>
              <a:gd name="T22" fmla="*/ 310 w 314"/>
              <a:gd name="T23" fmla="*/ 71 h 78"/>
              <a:gd name="T24" fmla="*/ 308 w 314"/>
              <a:gd name="T25" fmla="*/ 72 h 78"/>
              <a:gd name="T26" fmla="*/ 306 w 314"/>
              <a:gd name="T27" fmla="*/ 73 h 78"/>
              <a:gd name="T28" fmla="*/ 304 w 314"/>
              <a:gd name="T29" fmla="*/ 75 h 78"/>
              <a:gd name="T30" fmla="*/ 303 w 314"/>
              <a:gd name="T31" fmla="*/ 78 h 78"/>
              <a:gd name="T32" fmla="*/ 295 w 314"/>
              <a:gd name="T33" fmla="*/ 70 h 78"/>
              <a:gd name="T34" fmla="*/ 286 w 314"/>
              <a:gd name="T35" fmla="*/ 61 h 78"/>
              <a:gd name="T36" fmla="*/ 277 w 314"/>
              <a:gd name="T37" fmla="*/ 55 h 78"/>
              <a:gd name="T38" fmla="*/ 253 w 314"/>
              <a:gd name="T39" fmla="*/ 43 h 78"/>
              <a:gd name="T40" fmla="*/ 226 w 314"/>
              <a:gd name="T41" fmla="*/ 31 h 78"/>
              <a:gd name="T42" fmla="*/ 197 w 314"/>
              <a:gd name="T43" fmla="*/ 20 h 78"/>
              <a:gd name="T44" fmla="*/ 163 w 314"/>
              <a:gd name="T45" fmla="*/ 9 h 78"/>
              <a:gd name="T46" fmla="*/ 137 w 314"/>
              <a:gd name="T47" fmla="*/ 4 h 78"/>
              <a:gd name="T48" fmla="*/ 113 w 314"/>
              <a:gd name="T49" fmla="*/ 4 h 78"/>
              <a:gd name="T50" fmla="*/ 89 w 314"/>
              <a:gd name="T51" fmla="*/ 7 h 78"/>
              <a:gd name="T52" fmla="*/ 65 w 314"/>
              <a:gd name="T53" fmla="*/ 10 h 78"/>
              <a:gd name="T54" fmla="*/ 30 w 314"/>
              <a:gd name="T55" fmla="*/ 14 h 78"/>
              <a:gd name="T56" fmla="*/ 21 w 314"/>
              <a:gd name="T57" fmla="*/ 15 h 78"/>
              <a:gd name="T58" fmla="*/ 11 w 314"/>
              <a:gd name="T59" fmla="*/ 15 h 78"/>
              <a:gd name="T60" fmla="*/ 10 w 314"/>
              <a:gd name="T61" fmla="*/ 15 h 78"/>
              <a:gd name="T62" fmla="*/ 7 w 314"/>
              <a:gd name="T63" fmla="*/ 15 h 78"/>
              <a:gd name="T64" fmla="*/ 5 w 314"/>
              <a:gd name="T65" fmla="*/ 15 h 78"/>
              <a:gd name="T66" fmla="*/ 2 w 314"/>
              <a:gd name="T67" fmla="*/ 14 h 78"/>
              <a:gd name="T68" fmla="*/ 0 w 314"/>
              <a:gd name="T69" fmla="*/ 13 h 78"/>
              <a:gd name="T70" fmla="*/ 3 w 314"/>
              <a:gd name="T71" fmla="*/ 12 h 78"/>
              <a:gd name="T72" fmla="*/ 6 w 314"/>
              <a:gd name="T73" fmla="*/ 11 h 78"/>
              <a:gd name="T74" fmla="*/ 8 w 314"/>
              <a:gd name="T75" fmla="*/ 11 h 78"/>
              <a:gd name="T76" fmla="*/ 11 w 314"/>
              <a:gd name="T77" fmla="*/ 11 h 78"/>
              <a:gd name="T78" fmla="*/ 14 w 314"/>
              <a:gd name="T79" fmla="*/ 11 h 78"/>
              <a:gd name="T80" fmla="*/ 31 w 314"/>
              <a:gd name="T81" fmla="*/ 10 h 78"/>
              <a:gd name="T82" fmla="*/ 63 w 314"/>
              <a:gd name="T83" fmla="*/ 6 h 78"/>
              <a:gd name="T84" fmla="*/ 88 w 314"/>
              <a:gd name="T85" fmla="*/ 2 h 78"/>
              <a:gd name="T86" fmla="*/ 113 w 314"/>
              <a:gd name="T8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4" h="78">
                <a:moveTo>
                  <a:pt x="113" y="0"/>
                </a:moveTo>
                <a:lnTo>
                  <a:pt x="139" y="0"/>
                </a:lnTo>
                <a:lnTo>
                  <a:pt x="164" y="4"/>
                </a:lnTo>
                <a:lnTo>
                  <a:pt x="199" y="15"/>
                </a:lnTo>
                <a:lnTo>
                  <a:pt x="229" y="27"/>
                </a:lnTo>
                <a:lnTo>
                  <a:pt x="255" y="39"/>
                </a:lnTo>
                <a:lnTo>
                  <a:pt x="278" y="51"/>
                </a:lnTo>
                <a:lnTo>
                  <a:pt x="290" y="57"/>
                </a:lnTo>
                <a:lnTo>
                  <a:pt x="303" y="63"/>
                </a:lnTo>
                <a:lnTo>
                  <a:pt x="314" y="68"/>
                </a:lnTo>
                <a:lnTo>
                  <a:pt x="312" y="69"/>
                </a:lnTo>
                <a:lnTo>
                  <a:pt x="310" y="71"/>
                </a:lnTo>
                <a:lnTo>
                  <a:pt x="308" y="72"/>
                </a:lnTo>
                <a:lnTo>
                  <a:pt x="306" y="73"/>
                </a:lnTo>
                <a:lnTo>
                  <a:pt x="304" y="75"/>
                </a:lnTo>
                <a:lnTo>
                  <a:pt x="303" y="78"/>
                </a:lnTo>
                <a:lnTo>
                  <a:pt x="295" y="70"/>
                </a:lnTo>
                <a:lnTo>
                  <a:pt x="286" y="61"/>
                </a:lnTo>
                <a:lnTo>
                  <a:pt x="277" y="55"/>
                </a:lnTo>
                <a:lnTo>
                  <a:pt x="253" y="43"/>
                </a:lnTo>
                <a:lnTo>
                  <a:pt x="226" y="31"/>
                </a:lnTo>
                <a:lnTo>
                  <a:pt x="197" y="20"/>
                </a:lnTo>
                <a:lnTo>
                  <a:pt x="163" y="9"/>
                </a:lnTo>
                <a:lnTo>
                  <a:pt x="137" y="4"/>
                </a:lnTo>
                <a:lnTo>
                  <a:pt x="113" y="4"/>
                </a:lnTo>
                <a:lnTo>
                  <a:pt x="89" y="7"/>
                </a:lnTo>
                <a:lnTo>
                  <a:pt x="65" y="10"/>
                </a:lnTo>
                <a:lnTo>
                  <a:pt x="30" y="14"/>
                </a:lnTo>
                <a:lnTo>
                  <a:pt x="21" y="15"/>
                </a:lnTo>
                <a:lnTo>
                  <a:pt x="11" y="15"/>
                </a:lnTo>
                <a:lnTo>
                  <a:pt x="10" y="15"/>
                </a:lnTo>
                <a:lnTo>
                  <a:pt x="7" y="15"/>
                </a:lnTo>
                <a:lnTo>
                  <a:pt x="5" y="15"/>
                </a:lnTo>
                <a:lnTo>
                  <a:pt x="2" y="14"/>
                </a:lnTo>
                <a:lnTo>
                  <a:pt x="0" y="13"/>
                </a:lnTo>
                <a:lnTo>
                  <a:pt x="3" y="12"/>
                </a:lnTo>
                <a:lnTo>
                  <a:pt x="6" y="11"/>
                </a:lnTo>
                <a:lnTo>
                  <a:pt x="8" y="11"/>
                </a:lnTo>
                <a:lnTo>
                  <a:pt x="11" y="11"/>
                </a:lnTo>
                <a:lnTo>
                  <a:pt x="14" y="11"/>
                </a:lnTo>
                <a:lnTo>
                  <a:pt x="31" y="10"/>
                </a:lnTo>
                <a:lnTo>
                  <a:pt x="63" y="6"/>
                </a:lnTo>
                <a:lnTo>
                  <a:pt x="88" y="2"/>
                </a:lnTo>
                <a:lnTo>
                  <a:pt x="113" y="0"/>
                </a:lnTo>
                <a:close/>
              </a:path>
            </a:pathLst>
          </a:custGeom>
          <a:grpFill/>
          <a:ln w="0">
            <a:noFill/>
            <a:prstDash val="solid"/>
            <a:round/>
            <a:headEnd/>
            <a:tailEnd/>
          </a:ln>
        </xdr:spPr>
      </xdr:sp>
      <xdr:sp macro="" textlink="">
        <xdr:nvSpPr>
          <xdr:cNvPr id="108" name="Freeform 36">
            <a:extLst>
              <a:ext uri="{FF2B5EF4-FFF2-40B4-BE49-F238E27FC236}">
                <a16:creationId xmlns:a16="http://schemas.microsoft.com/office/drawing/2014/main" id="{00000000-0008-0000-0300-00006C000000}"/>
              </a:ext>
            </a:extLst>
          </xdr:cNvPr>
          <xdr:cNvSpPr>
            <a:spLocks/>
          </xdr:cNvSpPr>
        </xdr:nvSpPr>
        <xdr:spPr bwMode="auto">
          <a:xfrm>
            <a:off x="1249" y="41"/>
            <a:ext cx="8" cy="3"/>
          </a:xfrm>
          <a:custGeom>
            <a:avLst/>
            <a:gdLst>
              <a:gd name="T0" fmla="*/ 99 w 103"/>
              <a:gd name="T1" fmla="*/ 0 h 44"/>
              <a:gd name="T2" fmla="*/ 98 w 103"/>
              <a:gd name="T3" fmla="*/ 3 h 44"/>
              <a:gd name="T4" fmla="*/ 98 w 103"/>
              <a:gd name="T5" fmla="*/ 5 h 44"/>
              <a:gd name="T6" fmla="*/ 98 w 103"/>
              <a:gd name="T7" fmla="*/ 6 h 44"/>
              <a:gd name="T8" fmla="*/ 99 w 103"/>
              <a:gd name="T9" fmla="*/ 7 h 44"/>
              <a:gd name="T10" fmla="*/ 101 w 103"/>
              <a:gd name="T11" fmla="*/ 10 h 44"/>
              <a:gd name="T12" fmla="*/ 103 w 103"/>
              <a:gd name="T13" fmla="*/ 11 h 44"/>
              <a:gd name="T14" fmla="*/ 100 w 103"/>
              <a:gd name="T15" fmla="*/ 11 h 44"/>
              <a:gd name="T16" fmla="*/ 92 w 103"/>
              <a:gd name="T17" fmla="*/ 13 h 44"/>
              <a:gd name="T18" fmla="*/ 84 w 103"/>
              <a:gd name="T19" fmla="*/ 16 h 44"/>
              <a:gd name="T20" fmla="*/ 76 w 103"/>
              <a:gd name="T21" fmla="*/ 18 h 44"/>
              <a:gd name="T22" fmla="*/ 72 w 103"/>
              <a:gd name="T23" fmla="*/ 19 h 44"/>
              <a:gd name="T24" fmla="*/ 57 w 103"/>
              <a:gd name="T25" fmla="*/ 18 h 44"/>
              <a:gd name="T26" fmla="*/ 41 w 103"/>
              <a:gd name="T27" fmla="*/ 17 h 44"/>
              <a:gd name="T28" fmla="*/ 28 w 103"/>
              <a:gd name="T29" fmla="*/ 15 h 44"/>
              <a:gd name="T30" fmla="*/ 15 w 103"/>
              <a:gd name="T31" fmla="*/ 15 h 44"/>
              <a:gd name="T32" fmla="*/ 18 w 103"/>
              <a:gd name="T33" fmla="*/ 16 h 44"/>
              <a:gd name="T34" fmla="*/ 25 w 103"/>
              <a:gd name="T35" fmla="*/ 21 h 44"/>
              <a:gd name="T36" fmla="*/ 30 w 103"/>
              <a:gd name="T37" fmla="*/ 26 h 44"/>
              <a:gd name="T38" fmla="*/ 35 w 103"/>
              <a:gd name="T39" fmla="*/ 29 h 44"/>
              <a:gd name="T40" fmla="*/ 39 w 103"/>
              <a:gd name="T41" fmla="*/ 30 h 44"/>
              <a:gd name="T42" fmla="*/ 45 w 103"/>
              <a:gd name="T43" fmla="*/ 32 h 44"/>
              <a:gd name="T44" fmla="*/ 53 w 103"/>
              <a:gd name="T45" fmla="*/ 33 h 44"/>
              <a:gd name="T46" fmla="*/ 59 w 103"/>
              <a:gd name="T47" fmla="*/ 34 h 44"/>
              <a:gd name="T48" fmla="*/ 61 w 103"/>
              <a:gd name="T49" fmla="*/ 34 h 44"/>
              <a:gd name="T50" fmla="*/ 61 w 103"/>
              <a:gd name="T51" fmla="*/ 37 h 44"/>
              <a:gd name="T52" fmla="*/ 61 w 103"/>
              <a:gd name="T53" fmla="*/ 41 h 44"/>
              <a:gd name="T54" fmla="*/ 59 w 103"/>
              <a:gd name="T55" fmla="*/ 44 h 44"/>
              <a:gd name="T56" fmla="*/ 45 w 103"/>
              <a:gd name="T57" fmla="*/ 38 h 44"/>
              <a:gd name="T58" fmla="*/ 30 w 103"/>
              <a:gd name="T59" fmla="*/ 32 h 44"/>
              <a:gd name="T60" fmla="*/ 26 w 103"/>
              <a:gd name="T61" fmla="*/ 29 h 44"/>
              <a:gd name="T62" fmla="*/ 23 w 103"/>
              <a:gd name="T63" fmla="*/ 26 h 44"/>
              <a:gd name="T64" fmla="*/ 20 w 103"/>
              <a:gd name="T65" fmla="*/ 22 h 44"/>
              <a:gd name="T66" fmla="*/ 15 w 103"/>
              <a:gd name="T67" fmla="*/ 19 h 44"/>
              <a:gd name="T68" fmla="*/ 12 w 103"/>
              <a:gd name="T69" fmla="*/ 17 h 44"/>
              <a:gd name="T70" fmla="*/ 8 w 103"/>
              <a:gd name="T71" fmla="*/ 16 h 44"/>
              <a:gd name="T72" fmla="*/ 3 w 103"/>
              <a:gd name="T73" fmla="*/ 14 h 44"/>
              <a:gd name="T74" fmla="*/ 0 w 103"/>
              <a:gd name="T75" fmla="*/ 13 h 44"/>
              <a:gd name="T76" fmla="*/ 10 w 103"/>
              <a:gd name="T77" fmla="*/ 10 h 44"/>
              <a:gd name="T78" fmla="*/ 21 w 103"/>
              <a:gd name="T79" fmla="*/ 10 h 44"/>
              <a:gd name="T80" fmla="*/ 31 w 103"/>
              <a:gd name="T81" fmla="*/ 11 h 44"/>
              <a:gd name="T82" fmla="*/ 41 w 103"/>
              <a:gd name="T83" fmla="*/ 13 h 44"/>
              <a:gd name="T84" fmla="*/ 58 w 103"/>
              <a:gd name="T85" fmla="*/ 15 h 44"/>
              <a:gd name="T86" fmla="*/ 75 w 103"/>
              <a:gd name="T87" fmla="*/ 14 h 44"/>
              <a:gd name="T88" fmla="*/ 80 w 103"/>
              <a:gd name="T89" fmla="*/ 14 h 44"/>
              <a:gd name="T90" fmla="*/ 84 w 103"/>
              <a:gd name="T91" fmla="*/ 13 h 44"/>
              <a:gd name="T92" fmla="*/ 87 w 103"/>
              <a:gd name="T93" fmla="*/ 11 h 44"/>
              <a:gd name="T94" fmla="*/ 90 w 103"/>
              <a:gd name="T95" fmla="*/ 10 h 44"/>
              <a:gd name="T96" fmla="*/ 92 w 103"/>
              <a:gd name="T97" fmla="*/ 7 h 44"/>
              <a:gd name="T98" fmla="*/ 93 w 103"/>
              <a:gd name="T99" fmla="*/ 5 h 44"/>
              <a:gd name="T100" fmla="*/ 95 w 103"/>
              <a:gd name="T101" fmla="*/ 3 h 44"/>
              <a:gd name="T102" fmla="*/ 97 w 103"/>
              <a:gd name="T103" fmla="*/ 1 h 44"/>
              <a:gd name="T104" fmla="*/ 99 w 103"/>
              <a:gd name="T105"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3" h="44">
                <a:moveTo>
                  <a:pt x="99" y="0"/>
                </a:moveTo>
                <a:lnTo>
                  <a:pt x="98" y="3"/>
                </a:lnTo>
                <a:lnTo>
                  <a:pt x="98" y="5"/>
                </a:lnTo>
                <a:lnTo>
                  <a:pt x="98" y="6"/>
                </a:lnTo>
                <a:lnTo>
                  <a:pt x="99" y="7"/>
                </a:lnTo>
                <a:lnTo>
                  <a:pt x="101" y="10"/>
                </a:lnTo>
                <a:lnTo>
                  <a:pt x="103" y="11"/>
                </a:lnTo>
                <a:lnTo>
                  <a:pt x="100" y="11"/>
                </a:lnTo>
                <a:lnTo>
                  <a:pt x="92" y="13"/>
                </a:lnTo>
                <a:lnTo>
                  <a:pt x="84" y="16"/>
                </a:lnTo>
                <a:lnTo>
                  <a:pt x="76" y="18"/>
                </a:lnTo>
                <a:lnTo>
                  <a:pt x="72" y="19"/>
                </a:lnTo>
                <a:lnTo>
                  <a:pt x="57" y="18"/>
                </a:lnTo>
                <a:lnTo>
                  <a:pt x="41" y="17"/>
                </a:lnTo>
                <a:lnTo>
                  <a:pt x="28" y="15"/>
                </a:lnTo>
                <a:lnTo>
                  <a:pt x="15" y="15"/>
                </a:lnTo>
                <a:lnTo>
                  <a:pt x="18" y="16"/>
                </a:lnTo>
                <a:lnTo>
                  <a:pt x="25" y="21"/>
                </a:lnTo>
                <a:lnTo>
                  <a:pt x="30" y="26"/>
                </a:lnTo>
                <a:lnTo>
                  <a:pt x="35" y="29"/>
                </a:lnTo>
                <a:lnTo>
                  <a:pt x="39" y="30"/>
                </a:lnTo>
                <a:lnTo>
                  <a:pt x="45" y="32"/>
                </a:lnTo>
                <a:lnTo>
                  <a:pt x="53" y="33"/>
                </a:lnTo>
                <a:lnTo>
                  <a:pt x="59" y="34"/>
                </a:lnTo>
                <a:lnTo>
                  <a:pt x="61" y="34"/>
                </a:lnTo>
                <a:lnTo>
                  <a:pt x="61" y="37"/>
                </a:lnTo>
                <a:lnTo>
                  <a:pt x="61" y="41"/>
                </a:lnTo>
                <a:lnTo>
                  <a:pt x="59" y="44"/>
                </a:lnTo>
                <a:lnTo>
                  <a:pt x="45" y="38"/>
                </a:lnTo>
                <a:lnTo>
                  <a:pt x="30" y="32"/>
                </a:lnTo>
                <a:lnTo>
                  <a:pt x="26" y="29"/>
                </a:lnTo>
                <a:lnTo>
                  <a:pt x="23" y="26"/>
                </a:lnTo>
                <a:lnTo>
                  <a:pt x="20" y="22"/>
                </a:lnTo>
                <a:lnTo>
                  <a:pt x="15" y="19"/>
                </a:lnTo>
                <a:lnTo>
                  <a:pt x="12" y="17"/>
                </a:lnTo>
                <a:lnTo>
                  <a:pt x="8" y="16"/>
                </a:lnTo>
                <a:lnTo>
                  <a:pt x="3" y="14"/>
                </a:lnTo>
                <a:lnTo>
                  <a:pt x="0" y="13"/>
                </a:lnTo>
                <a:lnTo>
                  <a:pt x="10" y="10"/>
                </a:lnTo>
                <a:lnTo>
                  <a:pt x="21" y="10"/>
                </a:lnTo>
                <a:lnTo>
                  <a:pt x="31" y="11"/>
                </a:lnTo>
                <a:lnTo>
                  <a:pt x="41" y="13"/>
                </a:lnTo>
                <a:lnTo>
                  <a:pt x="58" y="15"/>
                </a:lnTo>
                <a:lnTo>
                  <a:pt x="75" y="14"/>
                </a:lnTo>
                <a:lnTo>
                  <a:pt x="80" y="14"/>
                </a:lnTo>
                <a:lnTo>
                  <a:pt x="84" y="13"/>
                </a:lnTo>
                <a:lnTo>
                  <a:pt x="87" y="11"/>
                </a:lnTo>
                <a:lnTo>
                  <a:pt x="90" y="10"/>
                </a:lnTo>
                <a:lnTo>
                  <a:pt x="92" y="7"/>
                </a:lnTo>
                <a:lnTo>
                  <a:pt x="93" y="5"/>
                </a:lnTo>
                <a:lnTo>
                  <a:pt x="95" y="3"/>
                </a:lnTo>
                <a:lnTo>
                  <a:pt x="97" y="1"/>
                </a:lnTo>
                <a:lnTo>
                  <a:pt x="99" y="0"/>
                </a:lnTo>
                <a:close/>
              </a:path>
            </a:pathLst>
          </a:custGeom>
          <a:grpFill/>
          <a:ln w="0">
            <a:noFill/>
            <a:prstDash val="solid"/>
            <a:round/>
            <a:headEnd/>
            <a:tailEnd/>
          </a:ln>
        </xdr:spPr>
      </xdr:sp>
      <xdr:sp macro="" textlink="">
        <xdr:nvSpPr>
          <xdr:cNvPr id="109" name="Freeform 37">
            <a:extLst>
              <a:ext uri="{FF2B5EF4-FFF2-40B4-BE49-F238E27FC236}">
                <a16:creationId xmlns:a16="http://schemas.microsoft.com/office/drawing/2014/main" id="{00000000-0008-0000-0300-00006D000000}"/>
              </a:ext>
            </a:extLst>
          </xdr:cNvPr>
          <xdr:cNvSpPr>
            <a:spLocks/>
          </xdr:cNvSpPr>
        </xdr:nvSpPr>
        <xdr:spPr bwMode="auto">
          <a:xfrm>
            <a:off x="1239" y="41"/>
            <a:ext cx="11" cy="1"/>
          </a:xfrm>
          <a:custGeom>
            <a:avLst/>
            <a:gdLst>
              <a:gd name="T0" fmla="*/ 0 w 136"/>
              <a:gd name="T1" fmla="*/ 0 h 20"/>
              <a:gd name="T2" fmla="*/ 25 w 136"/>
              <a:gd name="T3" fmla="*/ 1 h 20"/>
              <a:gd name="T4" fmla="*/ 49 w 136"/>
              <a:gd name="T5" fmla="*/ 4 h 20"/>
              <a:gd name="T6" fmla="*/ 72 w 136"/>
              <a:gd name="T7" fmla="*/ 9 h 20"/>
              <a:gd name="T8" fmla="*/ 93 w 136"/>
              <a:gd name="T9" fmla="*/ 14 h 20"/>
              <a:gd name="T10" fmla="*/ 114 w 136"/>
              <a:gd name="T11" fmla="*/ 16 h 20"/>
              <a:gd name="T12" fmla="*/ 135 w 136"/>
              <a:gd name="T13" fmla="*/ 16 h 20"/>
              <a:gd name="T14" fmla="*/ 136 w 136"/>
              <a:gd name="T15" fmla="*/ 20 h 20"/>
              <a:gd name="T16" fmla="*/ 114 w 136"/>
              <a:gd name="T17" fmla="*/ 20 h 20"/>
              <a:gd name="T18" fmla="*/ 92 w 136"/>
              <a:gd name="T19" fmla="*/ 17 h 20"/>
              <a:gd name="T20" fmla="*/ 71 w 136"/>
              <a:gd name="T21" fmla="*/ 14 h 20"/>
              <a:gd name="T22" fmla="*/ 50 w 136"/>
              <a:gd name="T23" fmla="*/ 9 h 20"/>
              <a:gd name="T24" fmla="*/ 30 w 136"/>
              <a:gd name="T25" fmla="*/ 5 h 20"/>
              <a:gd name="T26" fmla="*/ 9 w 136"/>
              <a:gd name="T27" fmla="*/ 5 h 20"/>
              <a:gd name="T28" fmla="*/ 0 w 136"/>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36" h="20">
                <a:moveTo>
                  <a:pt x="0" y="0"/>
                </a:moveTo>
                <a:lnTo>
                  <a:pt x="25" y="1"/>
                </a:lnTo>
                <a:lnTo>
                  <a:pt x="49" y="4"/>
                </a:lnTo>
                <a:lnTo>
                  <a:pt x="72" y="9"/>
                </a:lnTo>
                <a:lnTo>
                  <a:pt x="93" y="14"/>
                </a:lnTo>
                <a:lnTo>
                  <a:pt x="114" y="16"/>
                </a:lnTo>
                <a:lnTo>
                  <a:pt x="135" y="16"/>
                </a:lnTo>
                <a:lnTo>
                  <a:pt x="136" y="20"/>
                </a:lnTo>
                <a:lnTo>
                  <a:pt x="114" y="20"/>
                </a:lnTo>
                <a:lnTo>
                  <a:pt x="92" y="17"/>
                </a:lnTo>
                <a:lnTo>
                  <a:pt x="71" y="14"/>
                </a:lnTo>
                <a:lnTo>
                  <a:pt x="50" y="9"/>
                </a:lnTo>
                <a:lnTo>
                  <a:pt x="30" y="5"/>
                </a:lnTo>
                <a:lnTo>
                  <a:pt x="9" y="5"/>
                </a:lnTo>
                <a:lnTo>
                  <a:pt x="0" y="0"/>
                </a:lnTo>
                <a:close/>
              </a:path>
            </a:pathLst>
          </a:custGeom>
          <a:grpFill/>
          <a:ln w="0">
            <a:noFill/>
            <a:prstDash val="solid"/>
            <a:round/>
            <a:headEnd/>
            <a:tailEnd/>
          </a:ln>
        </xdr:spPr>
      </xdr:sp>
      <xdr:sp macro="" textlink="">
        <xdr:nvSpPr>
          <xdr:cNvPr id="110" name="Freeform 38">
            <a:extLst>
              <a:ext uri="{FF2B5EF4-FFF2-40B4-BE49-F238E27FC236}">
                <a16:creationId xmlns:a16="http://schemas.microsoft.com/office/drawing/2014/main" id="{00000000-0008-0000-0300-00006E000000}"/>
              </a:ext>
            </a:extLst>
          </xdr:cNvPr>
          <xdr:cNvSpPr>
            <a:spLocks/>
          </xdr:cNvSpPr>
        </xdr:nvSpPr>
        <xdr:spPr bwMode="auto">
          <a:xfrm>
            <a:off x="1227" y="37"/>
            <a:ext cx="17" cy="3"/>
          </a:xfrm>
          <a:custGeom>
            <a:avLst/>
            <a:gdLst>
              <a:gd name="T0" fmla="*/ 218 w 219"/>
              <a:gd name="T1" fmla="*/ 0 h 43"/>
              <a:gd name="T2" fmla="*/ 219 w 219"/>
              <a:gd name="T3" fmla="*/ 4 h 43"/>
              <a:gd name="T4" fmla="*/ 183 w 219"/>
              <a:gd name="T5" fmla="*/ 7 h 43"/>
              <a:gd name="T6" fmla="*/ 142 w 219"/>
              <a:gd name="T7" fmla="*/ 9 h 43"/>
              <a:gd name="T8" fmla="*/ 100 w 219"/>
              <a:gd name="T9" fmla="*/ 13 h 43"/>
              <a:gd name="T10" fmla="*/ 76 w 219"/>
              <a:gd name="T11" fmla="*/ 18 h 43"/>
              <a:gd name="T12" fmla="*/ 55 w 219"/>
              <a:gd name="T13" fmla="*/ 28 h 43"/>
              <a:gd name="T14" fmla="*/ 38 w 219"/>
              <a:gd name="T15" fmla="*/ 34 h 43"/>
              <a:gd name="T16" fmla="*/ 19 w 219"/>
              <a:gd name="T17" fmla="*/ 41 h 43"/>
              <a:gd name="T18" fmla="*/ 0 w 219"/>
              <a:gd name="T19" fmla="*/ 43 h 43"/>
              <a:gd name="T20" fmla="*/ 0 w 219"/>
              <a:gd name="T21" fmla="*/ 39 h 43"/>
              <a:gd name="T22" fmla="*/ 18 w 219"/>
              <a:gd name="T23" fmla="*/ 37 h 43"/>
              <a:gd name="T24" fmla="*/ 36 w 219"/>
              <a:gd name="T25" fmla="*/ 30 h 43"/>
              <a:gd name="T26" fmla="*/ 53 w 219"/>
              <a:gd name="T27" fmla="*/ 24 h 43"/>
              <a:gd name="T28" fmla="*/ 68 w 219"/>
              <a:gd name="T29" fmla="*/ 17 h 43"/>
              <a:gd name="T30" fmla="*/ 83 w 219"/>
              <a:gd name="T31" fmla="*/ 12 h 43"/>
              <a:gd name="T32" fmla="*/ 100 w 219"/>
              <a:gd name="T33" fmla="*/ 9 h 43"/>
              <a:gd name="T34" fmla="*/ 141 w 219"/>
              <a:gd name="T35" fmla="*/ 3 h 43"/>
              <a:gd name="T36" fmla="*/ 183 w 219"/>
              <a:gd name="T37" fmla="*/ 2 h 43"/>
              <a:gd name="T38" fmla="*/ 218 w 219"/>
              <a:gd name="T3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19" h="43">
                <a:moveTo>
                  <a:pt x="218" y="0"/>
                </a:moveTo>
                <a:lnTo>
                  <a:pt x="219" y="4"/>
                </a:lnTo>
                <a:lnTo>
                  <a:pt x="183" y="7"/>
                </a:lnTo>
                <a:lnTo>
                  <a:pt x="142" y="9"/>
                </a:lnTo>
                <a:lnTo>
                  <a:pt x="100" y="13"/>
                </a:lnTo>
                <a:lnTo>
                  <a:pt x="76" y="18"/>
                </a:lnTo>
                <a:lnTo>
                  <a:pt x="55" y="28"/>
                </a:lnTo>
                <a:lnTo>
                  <a:pt x="38" y="34"/>
                </a:lnTo>
                <a:lnTo>
                  <a:pt x="19" y="41"/>
                </a:lnTo>
                <a:lnTo>
                  <a:pt x="0" y="43"/>
                </a:lnTo>
                <a:lnTo>
                  <a:pt x="0" y="39"/>
                </a:lnTo>
                <a:lnTo>
                  <a:pt x="18" y="37"/>
                </a:lnTo>
                <a:lnTo>
                  <a:pt x="36" y="30"/>
                </a:lnTo>
                <a:lnTo>
                  <a:pt x="53" y="24"/>
                </a:lnTo>
                <a:lnTo>
                  <a:pt x="68" y="17"/>
                </a:lnTo>
                <a:lnTo>
                  <a:pt x="83" y="12"/>
                </a:lnTo>
                <a:lnTo>
                  <a:pt x="100" y="9"/>
                </a:lnTo>
                <a:lnTo>
                  <a:pt x="141" y="3"/>
                </a:lnTo>
                <a:lnTo>
                  <a:pt x="183" y="2"/>
                </a:lnTo>
                <a:lnTo>
                  <a:pt x="218" y="0"/>
                </a:lnTo>
                <a:close/>
              </a:path>
            </a:pathLst>
          </a:custGeom>
          <a:grpFill/>
          <a:ln w="0">
            <a:noFill/>
            <a:prstDash val="solid"/>
            <a:round/>
            <a:headEnd/>
            <a:tailEnd/>
          </a:ln>
        </xdr:spPr>
      </xdr:sp>
      <xdr:sp macro="" textlink="">
        <xdr:nvSpPr>
          <xdr:cNvPr id="111" name="Freeform 39">
            <a:extLst>
              <a:ext uri="{FF2B5EF4-FFF2-40B4-BE49-F238E27FC236}">
                <a16:creationId xmlns:a16="http://schemas.microsoft.com/office/drawing/2014/main" id="{00000000-0008-0000-0300-00006F000000}"/>
              </a:ext>
            </a:extLst>
          </xdr:cNvPr>
          <xdr:cNvSpPr>
            <a:spLocks/>
          </xdr:cNvSpPr>
        </xdr:nvSpPr>
        <xdr:spPr bwMode="auto">
          <a:xfrm>
            <a:off x="1229" y="36"/>
            <a:ext cx="4" cy="4"/>
          </a:xfrm>
          <a:custGeom>
            <a:avLst/>
            <a:gdLst>
              <a:gd name="T0" fmla="*/ 54 w 59"/>
              <a:gd name="T1" fmla="*/ 0 h 45"/>
              <a:gd name="T2" fmla="*/ 59 w 59"/>
              <a:gd name="T3" fmla="*/ 1 h 45"/>
              <a:gd name="T4" fmla="*/ 52 w 59"/>
              <a:gd name="T5" fmla="*/ 15 h 45"/>
              <a:gd name="T6" fmla="*/ 44 w 59"/>
              <a:gd name="T7" fmla="*/ 24 h 45"/>
              <a:gd name="T8" fmla="*/ 34 w 59"/>
              <a:gd name="T9" fmla="*/ 31 h 45"/>
              <a:gd name="T10" fmla="*/ 24 w 59"/>
              <a:gd name="T11" fmla="*/ 36 h 45"/>
              <a:gd name="T12" fmla="*/ 17 w 59"/>
              <a:gd name="T13" fmla="*/ 40 h 45"/>
              <a:gd name="T14" fmla="*/ 8 w 59"/>
              <a:gd name="T15" fmla="*/ 44 h 45"/>
              <a:gd name="T16" fmla="*/ 0 w 59"/>
              <a:gd name="T17" fmla="*/ 45 h 45"/>
              <a:gd name="T18" fmla="*/ 1 w 59"/>
              <a:gd name="T19" fmla="*/ 45 h 45"/>
              <a:gd name="T20" fmla="*/ 3 w 59"/>
              <a:gd name="T21" fmla="*/ 44 h 45"/>
              <a:gd name="T22" fmla="*/ 5 w 59"/>
              <a:gd name="T23" fmla="*/ 43 h 45"/>
              <a:gd name="T24" fmla="*/ 7 w 59"/>
              <a:gd name="T25" fmla="*/ 40 h 45"/>
              <a:gd name="T26" fmla="*/ 8 w 59"/>
              <a:gd name="T27" fmla="*/ 39 h 45"/>
              <a:gd name="T28" fmla="*/ 15 w 59"/>
              <a:gd name="T29" fmla="*/ 35 h 45"/>
              <a:gd name="T30" fmla="*/ 22 w 59"/>
              <a:gd name="T31" fmla="*/ 32 h 45"/>
              <a:gd name="T32" fmla="*/ 32 w 59"/>
              <a:gd name="T33" fmla="*/ 26 h 45"/>
              <a:gd name="T34" fmla="*/ 40 w 59"/>
              <a:gd name="T35" fmla="*/ 20 h 45"/>
              <a:gd name="T36" fmla="*/ 48 w 59"/>
              <a:gd name="T37" fmla="*/ 13 h 45"/>
              <a:gd name="T38" fmla="*/ 54 w 5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9" h="45">
                <a:moveTo>
                  <a:pt x="54" y="0"/>
                </a:moveTo>
                <a:lnTo>
                  <a:pt x="59" y="1"/>
                </a:lnTo>
                <a:lnTo>
                  <a:pt x="52" y="15"/>
                </a:lnTo>
                <a:lnTo>
                  <a:pt x="44" y="24"/>
                </a:lnTo>
                <a:lnTo>
                  <a:pt x="34" y="31"/>
                </a:lnTo>
                <a:lnTo>
                  <a:pt x="24" y="36"/>
                </a:lnTo>
                <a:lnTo>
                  <a:pt x="17" y="40"/>
                </a:lnTo>
                <a:lnTo>
                  <a:pt x="8" y="44"/>
                </a:lnTo>
                <a:lnTo>
                  <a:pt x="0" y="45"/>
                </a:lnTo>
                <a:lnTo>
                  <a:pt x="1" y="45"/>
                </a:lnTo>
                <a:lnTo>
                  <a:pt x="3" y="44"/>
                </a:lnTo>
                <a:lnTo>
                  <a:pt x="5" y="43"/>
                </a:lnTo>
                <a:lnTo>
                  <a:pt x="7" y="40"/>
                </a:lnTo>
                <a:lnTo>
                  <a:pt x="8" y="39"/>
                </a:lnTo>
                <a:lnTo>
                  <a:pt x="15" y="35"/>
                </a:lnTo>
                <a:lnTo>
                  <a:pt x="22" y="32"/>
                </a:lnTo>
                <a:lnTo>
                  <a:pt x="32" y="26"/>
                </a:lnTo>
                <a:lnTo>
                  <a:pt x="40" y="20"/>
                </a:lnTo>
                <a:lnTo>
                  <a:pt x="48" y="13"/>
                </a:lnTo>
                <a:lnTo>
                  <a:pt x="54" y="0"/>
                </a:lnTo>
                <a:close/>
              </a:path>
            </a:pathLst>
          </a:custGeom>
          <a:grpFill/>
          <a:ln w="0">
            <a:noFill/>
            <a:prstDash val="solid"/>
            <a:round/>
            <a:headEnd/>
            <a:tailEnd/>
          </a:ln>
        </xdr:spPr>
      </xdr:sp>
      <xdr:sp macro="" textlink="">
        <xdr:nvSpPr>
          <xdr:cNvPr id="112" name="Freeform 40">
            <a:extLst>
              <a:ext uri="{FF2B5EF4-FFF2-40B4-BE49-F238E27FC236}">
                <a16:creationId xmlns:a16="http://schemas.microsoft.com/office/drawing/2014/main" id="{00000000-0008-0000-0300-000070000000}"/>
              </a:ext>
            </a:extLst>
          </xdr:cNvPr>
          <xdr:cNvSpPr>
            <a:spLocks noEditPoints="1"/>
          </xdr:cNvSpPr>
        </xdr:nvSpPr>
        <xdr:spPr bwMode="auto">
          <a:xfrm>
            <a:off x="1137" y="9"/>
            <a:ext cx="53" cy="31"/>
          </a:xfrm>
          <a:custGeom>
            <a:avLst/>
            <a:gdLst>
              <a:gd name="T0" fmla="*/ 651 w 680"/>
              <a:gd name="T1" fmla="*/ 55 h 395"/>
              <a:gd name="T2" fmla="*/ 594 w 680"/>
              <a:gd name="T3" fmla="*/ 125 h 395"/>
              <a:gd name="T4" fmla="*/ 529 w 680"/>
              <a:gd name="T5" fmla="*/ 185 h 395"/>
              <a:gd name="T6" fmla="*/ 457 w 680"/>
              <a:gd name="T7" fmla="*/ 234 h 395"/>
              <a:gd name="T8" fmla="*/ 386 w 680"/>
              <a:gd name="T9" fmla="*/ 271 h 395"/>
              <a:gd name="T10" fmla="*/ 321 w 680"/>
              <a:gd name="T11" fmla="*/ 300 h 395"/>
              <a:gd name="T12" fmla="*/ 237 w 680"/>
              <a:gd name="T13" fmla="*/ 330 h 395"/>
              <a:gd name="T14" fmla="*/ 124 w 680"/>
              <a:gd name="T15" fmla="*/ 361 h 395"/>
              <a:gd name="T16" fmla="*/ 88 w 680"/>
              <a:gd name="T17" fmla="*/ 370 h 395"/>
              <a:gd name="T18" fmla="*/ 94 w 680"/>
              <a:gd name="T19" fmla="*/ 373 h 395"/>
              <a:gd name="T20" fmla="*/ 128 w 680"/>
              <a:gd name="T21" fmla="*/ 375 h 395"/>
              <a:gd name="T22" fmla="*/ 162 w 680"/>
              <a:gd name="T23" fmla="*/ 369 h 395"/>
              <a:gd name="T24" fmla="*/ 194 w 680"/>
              <a:gd name="T25" fmla="*/ 356 h 395"/>
              <a:gd name="T26" fmla="*/ 229 w 680"/>
              <a:gd name="T27" fmla="*/ 346 h 395"/>
              <a:gd name="T28" fmla="*/ 208 w 680"/>
              <a:gd name="T29" fmla="*/ 357 h 395"/>
              <a:gd name="T30" fmla="*/ 167 w 680"/>
              <a:gd name="T31" fmla="*/ 373 h 395"/>
              <a:gd name="T32" fmla="*/ 157 w 680"/>
              <a:gd name="T33" fmla="*/ 377 h 395"/>
              <a:gd name="T34" fmla="*/ 148 w 680"/>
              <a:gd name="T35" fmla="*/ 380 h 395"/>
              <a:gd name="T36" fmla="*/ 170 w 680"/>
              <a:gd name="T37" fmla="*/ 385 h 395"/>
              <a:gd name="T38" fmla="*/ 188 w 680"/>
              <a:gd name="T39" fmla="*/ 385 h 395"/>
              <a:gd name="T40" fmla="*/ 205 w 680"/>
              <a:gd name="T41" fmla="*/ 378 h 395"/>
              <a:gd name="T42" fmla="*/ 311 w 680"/>
              <a:gd name="T43" fmla="*/ 347 h 395"/>
              <a:gd name="T44" fmla="*/ 372 w 680"/>
              <a:gd name="T45" fmla="*/ 327 h 395"/>
              <a:gd name="T46" fmla="*/ 453 w 680"/>
              <a:gd name="T47" fmla="*/ 291 h 395"/>
              <a:gd name="T48" fmla="*/ 529 w 680"/>
              <a:gd name="T49" fmla="*/ 239 h 395"/>
              <a:gd name="T50" fmla="*/ 595 w 680"/>
              <a:gd name="T51" fmla="*/ 174 h 395"/>
              <a:gd name="T52" fmla="*/ 646 w 680"/>
              <a:gd name="T53" fmla="*/ 99 h 395"/>
              <a:gd name="T54" fmla="*/ 672 w 680"/>
              <a:gd name="T55" fmla="*/ 15 h 395"/>
              <a:gd name="T56" fmla="*/ 680 w 680"/>
              <a:gd name="T57" fmla="*/ 1 h 395"/>
              <a:gd name="T58" fmla="*/ 658 w 680"/>
              <a:gd name="T59" fmla="*/ 81 h 395"/>
              <a:gd name="T60" fmla="*/ 615 w 680"/>
              <a:gd name="T61" fmla="*/ 155 h 395"/>
              <a:gd name="T62" fmla="*/ 557 w 680"/>
              <a:gd name="T63" fmla="*/ 221 h 395"/>
              <a:gd name="T64" fmla="*/ 487 w 680"/>
              <a:gd name="T65" fmla="*/ 274 h 395"/>
              <a:gd name="T66" fmla="*/ 412 w 680"/>
              <a:gd name="T67" fmla="*/ 316 h 395"/>
              <a:gd name="T68" fmla="*/ 363 w 680"/>
              <a:gd name="T69" fmla="*/ 335 h 395"/>
              <a:gd name="T70" fmla="*/ 295 w 680"/>
              <a:gd name="T71" fmla="*/ 359 h 395"/>
              <a:gd name="T72" fmla="*/ 224 w 680"/>
              <a:gd name="T73" fmla="*/ 381 h 395"/>
              <a:gd name="T74" fmla="*/ 154 w 680"/>
              <a:gd name="T75" fmla="*/ 390 h 395"/>
              <a:gd name="T76" fmla="*/ 103 w 680"/>
              <a:gd name="T77" fmla="*/ 386 h 395"/>
              <a:gd name="T78" fmla="*/ 72 w 680"/>
              <a:gd name="T79" fmla="*/ 384 h 395"/>
              <a:gd name="T80" fmla="*/ 29 w 680"/>
              <a:gd name="T81" fmla="*/ 391 h 395"/>
              <a:gd name="T82" fmla="*/ 20 w 680"/>
              <a:gd name="T83" fmla="*/ 392 h 395"/>
              <a:gd name="T84" fmla="*/ 7 w 680"/>
              <a:gd name="T85" fmla="*/ 395 h 395"/>
              <a:gd name="T86" fmla="*/ 0 w 680"/>
              <a:gd name="T87" fmla="*/ 391 h 395"/>
              <a:gd name="T88" fmla="*/ 6 w 680"/>
              <a:gd name="T89" fmla="*/ 384 h 395"/>
              <a:gd name="T90" fmla="*/ 20 w 680"/>
              <a:gd name="T91" fmla="*/ 383 h 395"/>
              <a:gd name="T92" fmla="*/ 48 w 680"/>
              <a:gd name="T93" fmla="*/ 377 h 395"/>
              <a:gd name="T94" fmla="*/ 95 w 680"/>
              <a:gd name="T95" fmla="*/ 363 h 395"/>
              <a:gd name="T96" fmla="*/ 122 w 680"/>
              <a:gd name="T97" fmla="*/ 357 h 395"/>
              <a:gd name="T98" fmla="*/ 236 w 680"/>
              <a:gd name="T99" fmla="*/ 326 h 395"/>
              <a:gd name="T100" fmla="*/ 320 w 680"/>
              <a:gd name="T101" fmla="*/ 296 h 395"/>
              <a:gd name="T102" fmla="*/ 386 w 680"/>
              <a:gd name="T103" fmla="*/ 266 h 395"/>
              <a:gd name="T104" fmla="*/ 459 w 680"/>
              <a:gd name="T105" fmla="*/ 227 h 395"/>
              <a:gd name="T106" fmla="*/ 532 w 680"/>
              <a:gd name="T107" fmla="*/ 177 h 395"/>
              <a:gd name="T108" fmla="*/ 598 w 680"/>
              <a:gd name="T109" fmla="*/ 116 h 395"/>
              <a:gd name="T110" fmla="*/ 654 w 680"/>
              <a:gd name="T111" fmla="*/ 42 h 3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80" h="395">
                <a:moveTo>
                  <a:pt x="672" y="15"/>
                </a:moveTo>
                <a:lnTo>
                  <a:pt x="651" y="55"/>
                </a:lnTo>
                <a:lnTo>
                  <a:pt x="624" y="92"/>
                </a:lnTo>
                <a:lnTo>
                  <a:pt x="594" y="125"/>
                </a:lnTo>
                <a:lnTo>
                  <a:pt x="562" y="157"/>
                </a:lnTo>
                <a:lnTo>
                  <a:pt x="529" y="185"/>
                </a:lnTo>
                <a:lnTo>
                  <a:pt x="493" y="210"/>
                </a:lnTo>
                <a:lnTo>
                  <a:pt x="457" y="234"/>
                </a:lnTo>
                <a:lnTo>
                  <a:pt x="421" y="254"/>
                </a:lnTo>
                <a:lnTo>
                  <a:pt x="386" y="271"/>
                </a:lnTo>
                <a:lnTo>
                  <a:pt x="352" y="287"/>
                </a:lnTo>
                <a:lnTo>
                  <a:pt x="321" y="300"/>
                </a:lnTo>
                <a:lnTo>
                  <a:pt x="292" y="311"/>
                </a:lnTo>
                <a:lnTo>
                  <a:pt x="237" y="330"/>
                </a:lnTo>
                <a:lnTo>
                  <a:pt x="181" y="347"/>
                </a:lnTo>
                <a:lnTo>
                  <a:pt x="124" y="361"/>
                </a:lnTo>
                <a:lnTo>
                  <a:pt x="101" y="367"/>
                </a:lnTo>
                <a:lnTo>
                  <a:pt x="88" y="370"/>
                </a:lnTo>
                <a:lnTo>
                  <a:pt x="75" y="372"/>
                </a:lnTo>
                <a:lnTo>
                  <a:pt x="94" y="373"/>
                </a:lnTo>
                <a:lnTo>
                  <a:pt x="111" y="374"/>
                </a:lnTo>
                <a:lnTo>
                  <a:pt x="128" y="375"/>
                </a:lnTo>
                <a:lnTo>
                  <a:pt x="146" y="373"/>
                </a:lnTo>
                <a:lnTo>
                  <a:pt x="162" y="369"/>
                </a:lnTo>
                <a:lnTo>
                  <a:pt x="178" y="362"/>
                </a:lnTo>
                <a:lnTo>
                  <a:pt x="194" y="356"/>
                </a:lnTo>
                <a:lnTo>
                  <a:pt x="211" y="351"/>
                </a:lnTo>
                <a:lnTo>
                  <a:pt x="229" y="346"/>
                </a:lnTo>
                <a:lnTo>
                  <a:pt x="245" y="340"/>
                </a:lnTo>
                <a:lnTo>
                  <a:pt x="208" y="357"/>
                </a:lnTo>
                <a:lnTo>
                  <a:pt x="171" y="372"/>
                </a:lnTo>
                <a:lnTo>
                  <a:pt x="167" y="373"/>
                </a:lnTo>
                <a:lnTo>
                  <a:pt x="163" y="375"/>
                </a:lnTo>
                <a:lnTo>
                  <a:pt x="157" y="377"/>
                </a:lnTo>
                <a:lnTo>
                  <a:pt x="151" y="380"/>
                </a:lnTo>
                <a:lnTo>
                  <a:pt x="148" y="380"/>
                </a:lnTo>
                <a:lnTo>
                  <a:pt x="159" y="383"/>
                </a:lnTo>
                <a:lnTo>
                  <a:pt x="170" y="385"/>
                </a:lnTo>
                <a:lnTo>
                  <a:pt x="179" y="386"/>
                </a:lnTo>
                <a:lnTo>
                  <a:pt x="188" y="385"/>
                </a:lnTo>
                <a:lnTo>
                  <a:pt x="196" y="382"/>
                </a:lnTo>
                <a:lnTo>
                  <a:pt x="205" y="378"/>
                </a:lnTo>
                <a:lnTo>
                  <a:pt x="261" y="363"/>
                </a:lnTo>
                <a:lnTo>
                  <a:pt x="311" y="347"/>
                </a:lnTo>
                <a:lnTo>
                  <a:pt x="361" y="330"/>
                </a:lnTo>
                <a:lnTo>
                  <a:pt x="372" y="327"/>
                </a:lnTo>
                <a:lnTo>
                  <a:pt x="413" y="311"/>
                </a:lnTo>
                <a:lnTo>
                  <a:pt x="453" y="291"/>
                </a:lnTo>
                <a:lnTo>
                  <a:pt x="491" y="266"/>
                </a:lnTo>
                <a:lnTo>
                  <a:pt x="529" y="239"/>
                </a:lnTo>
                <a:lnTo>
                  <a:pt x="564" y="208"/>
                </a:lnTo>
                <a:lnTo>
                  <a:pt x="595" y="174"/>
                </a:lnTo>
                <a:lnTo>
                  <a:pt x="623" y="137"/>
                </a:lnTo>
                <a:lnTo>
                  <a:pt x="646" y="99"/>
                </a:lnTo>
                <a:lnTo>
                  <a:pt x="663" y="58"/>
                </a:lnTo>
                <a:lnTo>
                  <a:pt x="672" y="15"/>
                </a:lnTo>
                <a:close/>
                <a:moveTo>
                  <a:pt x="676" y="0"/>
                </a:moveTo>
                <a:lnTo>
                  <a:pt x="680" y="1"/>
                </a:lnTo>
                <a:lnTo>
                  <a:pt x="672" y="42"/>
                </a:lnTo>
                <a:lnTo>
                  <a:pt x="658" y="81"/>
                </a:lnTo>
                <a:lnTo>
                  <a:pt x="639" y="119"/>
                </a:lnTo>
                <a:lnTo>
                  <a:pt x="615" y="155"/>
                </a:lnTo>
                <a:lnTo>
                  <a:pt x="588" y="189"/>
                </a:lnTo>
                <a:lnTo>
                  <a:pt x="557" y="221"/>
                </a:lnTo>
                <a:lnTo>
                  <a:pt x="523" y="249"/>
                </a:lnTo>
                <a:lnTo>
                  <a:pt x="487" y="274"/>
                </a:lnTo>
                <a:lnTo>
                  <a:pt x="449" y="296"/>
                </a:lnTo>
                <a:lnTo>
                  <a:pt x="412" y="316"/>
                </a:lnTo>
                <a:lnTo>
                  <a:pt x="373" y="331"/>
                </a:lnTo>
                <a:lnTo>
                  <a:pt x="363" y="335"/>
                </a:lnTo>
                <a:lnTo>
                  <a:pt x="329" y="346"/>
                </a:lnTo>
                <a:lnTo>
                  <a:pt x="295" y="359"/>
                </a:lnTo>
                <a:lnTo>
                  <a:pt x="261" y="371"/>
                </a:lnTo>
                <a:lnTo>
                  <a:pt x="224" y="381"/>
                </a:lnTo>
                <a:lnTo>
                  <a:pt x="189" y="388"/>
                </a:lnTo>
                <a:lnTo>
                  <a:pt x="154" y="390"/>
                </a:lnTo>
                <a:lnTo>
                  <a:pt x="118" y="388"/>
                </a:lnTo>
                <a:lnTo>
                  <a:pt x="103" y="386"/>
                </a:lnTo>
                <a:lnTo>
                  <a:pt x="87" y="384"/>
                </a:lnTo>
                <a:lnTo>
                  <a:pt x="72" y="384"/>
                </a:lnTo>
                <a:lnTo>
                  <a:pt x="51" y="387"/>
                </a:lnTo>
                <a:lnTo>
                  <a:pt x="29" y="391"/>
                </a:lnTo>
                <a:lnTo>
                  <a:pt x="25" y="391"/>
                </a:lnTo>
                <a:lnTo>
                  <a:pt x="20" y="392"/>
                </a:lnTo>
                <a:lnTo>
                  <a:pt x="13" y="393"/>
                </a:lnTo>
                <a:lnTo>
                  <a:pt x="7" y="395"/>
                </a:lnTo>
                <a:lnTo>
                  <a:pt x="2" y="393"/>
                </a:lnTo>
                <a:lnTo>
                  <a:pt x="0" y="391"/>
                </a:lnTo>
                <a:lnTo>
                  <a:pt x="1" y="387"/>
                </a:lnTo>
                <a:lnTo>
                  <a:pt x="6" y="384"/>
                </a:lnTo>
                <a:lnTo>
                  <a:pt x="13" y="383"/>
                </a:lnTo>
                <a:lnTo>
                  <a:pt x="20" y="383"/>
                </a:lnTo>
                <a:lnTo>
                  <a:pt x="26" y="383"/>
                </a:lnTo>
                <a:lnTo>
                  <a:pt x="48" y="377"/>
                </a:lnTo>
                <a:lnTo>
                  <a:pt x="71" y="370"/>
                </a:lnTo>
                <a:lnTo>
                  <a:pt x="95" y="363"/>
                </a:lnTo>
                <a:lnTo>
                  <a:pt x="100" y="362"/>
                </a:lnTo>
                <a:lnTo>
                  <a:pt x="122" y="357"/>
                </a:lnTo>
                <a:lnTo>
                  <a:pt x="180" y="343"/>
                </a:lnTo>
                <a:lnTo>
                  <a:pt x="236" y="326"/>
                </a:lnTo>
                <a:lnTo>
                  <a:pt x="290" y="307"/>
                </a:lnTo>
                <a:lnTo>
                  <a:pt x="320" y="296"/>
                </a:lnTo>
                <a:lnTo>
                  <a:pt x="352" y="282"/>
                </a:lnTo>
                <a:lnTo>
                  <a:pt x="386" y="266"/>
                </a:lnTo>
                <a:lnTo>
                  <a:pt x="423" y="248"/>
                </a:lnTo>
                <a:lnTo>
                  <a:pt x="459" y="227"/>
                </a:lnTo>
                <a:lnTo>
                  <a:pt x="495" y="204"/>
                </a:lnTo>
                <a:lnTo>
                  <a:pt x="532" y="177"/>
                </a:lnTo>
                <a:lnTo>
                  <a:pt x="566" y="148"/>
                </a:lnTo>
                <a:lnTo>
                  <a:pt x="598" y="116"/>
                </a:lnTo>
                <a:lnTo>
                  <a:pt x="628" y="80"/>
                </a:lnTo>
                <a:lnTo>
                  <a:pt x="654" y="42"/>
                </a:lnTo>
                <a:lnTo>
                  <a:pt x="676" y="0"/>
                </a:lnTo>
                <a:close/>
              </a:path>
            </a:pathLst>
          </a:custGeom>
          <a:grpFill/>
          <a:ln w="0">
            <a:noFill/>
            <a:prstDash val="solid"/>
            <a:round/>
            <a:headEnd/>
            <a:tailEnd/>
          </a:ln>
        </xdr:spPr>
      </xdr:sp>
      <xdr:sp macro="" textlink="">
        <xdr:nvSpPr>
          <xdr:cNvPr id="113" name="Freeform 41">
            <a:extLst>
              <a:ext uri="{FF2B5EF4-FFF2-40B4-BE49-F238E27FC236}">
                <a16:creationId xmlns:a16="http://schemas.microsoft.com/office/drawing/2014/main" id="{00000000-0008-0000-0300-000071000000}"/>
              </a:ext>
            </a:extLst>
          </xdr:cNvPr>
          <xdr:cNvSpPr>
            <a:spLocks/>
          </xdr:cNvSpPr>
        </xdr:nvSpPr>
        <xdr:spPr bwMode="auto">
          <a:xfrm>
            <a:off x="1043" y="37"/>
            <a:ext cx="178" cy="13"/>
          </a:xfrm>
          <a:custGeom>
            <a:avLst/>
            <a:gdLst>
              <a:gd name="T0" fmla="*/ 1122 w 2318"/>
              <a:gd name="T1" fmla="*/ 4 h 160"/>
              <a:gd name="T2" fmla="*/ 1203 w 2318"/>
              <a:gd name="T3" fmla="*/ 18 h 160"/>
              <a:gd name="T4" fmla="*/ 1257 w 2318"/>
              <a:gd name="T5" fmla="*/ 15 h 160"/>
              <a:gd name="T6" fmla="*/ 1347 w 2318"/>
              <a:gd name="T7" fmla="*/ 15 h 160"/>
              <a:gd name="T8" fmla="*/ 1488 w 2318"/>
              <a:gd name="T9" fmla="*/ 38 h 160"/>
              <a:gd name="T10" fmla="*/ 1616 w 2318"/>
              <a:gd name="T11" fmla="*/ 47 h 160"/>
              <a:gd name="T12" fmla="*/ 1750 w 2318"/>
              <a:gd name="T13" fmla="*/ 55 h 160"/>
              <a:gd name="T14" fmla="*/ 1880 w 2318"/>
              <a:gd name="T15" fmla="*/ 57 h 160"/>
              <a:gd name="T16" fmla="*/ 2003 w 2318"/>
              <a:gd name="T17" fmla="*/ 63 h 160"/>
              <a:gd name="T18" fmla="*/ 2117 w 2318"/>
              <a:gd name="T19" fmla="*/ 68 h 160"/>
              <a:gd name="T20" fmla="*/ 2179 w 2318"/>
              <a:gd name="T21" fmla="*/ 71 h 160"/>
              <a:gd name="T22" fmla="*/ 2244 w 2318"/>
              <a:gd name="T23" fmla="*/ 69 h 160"/>
              <a:gd name="T24" fmla="*/ 2285 w 2318"/>
              <a:gd name="T25" fmla="*/ 55 h 160"/>
              <a:gd name="T26" fmla="*/ 2304 w 2318"/>
              <a:gd name="T27" fmla="*/ 55 h 160"/>
              <a:gd name="T28" fmla="*/ 2318 w 2318"/>
              <a:gd name="T29" fmla="*/ 62 h 160"/>
              <a:gd name="T30" fmla="*/ 2309 w 2318"/>
              <a:gd name="T31" fmla="*/ 66 h 160"/>
              <a:gd name="T32" fmla="*/ 2282 w 2318"/>
              <a:gd name="T33" fmla="*/ 67 h 160"/>
              <a:gd name="T34" fmla="*/ 2254 w 2318"/>
              <a:gd name="T35" fmla="*/ 78 h 160"/>
              <a:gd name="T36" fmla="*/ 2173 w 2318"/>
              <a:gd name="T37" fmla="*/ 83 h 160"/>
              <a:gd name="T38" fmla="*/ 2100 w 2318"/>
              <a:gd name="T39" fmla="*/ 81 h 160"/>
              <a:gd name="T40" fmla="*/ 1961 w 2318"/>
              <a:gd name="T41" fmla="*/ 71 h 160"/>
              <a:gd name="T42" fmla="*/ 1837 w 2318"/>
              <a:gd name="T43" fmla="*/ 74 h 160"/>
              <a:gd name="T44" fmla="*/ 1702 w 2318"/>
              <a:gd name="T45" fmla="*/ 63 h 160"/>
              <a:gd name="T46" fmla="*/ 1573 w 2318"/>
              <a:gd name="T47" fmla="*/ 61 h 160"/>
              <a:gd name="T48" fmla="*/ 1442 w 2318"/>
              <a:gd name="T49" fmla="*/ 42 h 160"/>
              <a:gd name="T50" fmla="*/ 1298 w 2318"/>
              <a:gd name="T51" fmla="*/ 23 h 160"/>
              <a:gd name="T52" fmla="*/ 1244 w 2318"/>
              <a:gd name="T53" fmla="*/ 30 h 160"/>
              <a:gd name="T54" fmla="*/ 1175 w 2318"/>
              <a:gd name="T55" fmla="*/ 27 h 160"/>
              <a:gd name="T56" fmla="*/ 1093 w 2318"/>
              <a:gd name="T57" fmla="*/ 13 h 160"/>
              <a:gd name="T58" fmla="*/ 917 w 2318"/>
              <a:gd name="T59" fmla="*/ 25 h 160"/>
              <a:gd name="T60" fmla="*/ 745 w 2318"/>
              <a:gd name="T61" fmla="*/ 36 h 160"/>
              <a:gd name="T62" fmla="*/ 588 w 2318"/>
              <a:gd name="T63" fmla="*/ 38 h 160"/>
              <a:gd name="T64" fmla="*/ 408 w 2318"/>
              <a:gd name="T65" fmla="*/ 51 h 160"/>
              <a:gd name="T66" fmla="*/ 256 w 2318"/>
              <a:gd name="T67" fmla="*/ 79 h 160"/>
              <a:gd name="T68" fmla="*/ 175 w 2318"/>
              <a:gd name="T69" fmla="*/ 100 h 160"/>
              <a:gd name="T70" fmla="*/ 91 w 2318"/>
              <a:gd name="T71" fmla="*/ 125 h 160"/>
              <a:gd name="T72" fmla="*/ 30 w 2318"/>
              <a:gd name="T73" fmla="*/ 148 h 160"/>
              <a:gd name="T74" fmla="*/ 13 w 2318"/>
              <a:gd name="T75" fmla="*/ 157 h 160"/>
              <a:gd name="T76" fmla="*/ 0 w 2318"/>
              <a:gd name="T77" fmla="*/ 158 h 160"/>
              <a:gd name="T78" fmla="*/ 7 w 2318"/>
              <a:gd name="T79" fmla="*/ 145 h 160"/>
              <a:gd name="T80" fmla="*/ 56 w 2318"/>
              <a:gd name="T81" fmla="*/ 123 h 160"/>
              <a:gd name="T82" fmla="*/ 130 w 2318"/>
              <a:gd name="T83" fmla="*/ 99 h 160"/>
              <a:gd name="T84" fmla="*/ 207 w 2318"/>
              <a:gd name="T85" fmla="*/ 78 h 160"/>
              <a:gd name="T86" fmla="*/ 263 w 2318"/>
              <a:gd name="T87" fmla="*/ 64 h 160"/>
              <a:gd name="T88" fmla="*/ 341 w 2318"/>
              <a:gd name="T89" fmla="*/ 48 h 160"/>
              <a:gd name="T90" fmla="*/ 532 w 2318"/>
              <a:gd name="T91" fmla="*/ 27 h 160"/>
              <a:gd name="T92" fmla="*/ 687 w 2318"/>
              <a:gd name="T93" fmla="*/ 24 h 160"/>
              <a:gd name="T94" fmla="*/ 862 w 2318"/>
              <a:gd name="T95" fmla="*/ 17 h 160"/>
              <a:gd name="T96" fmla="*/ 1064 w 2318"/>
              <a:gd name="T97" fmla="*/ 0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8" h="160">
                <a:moveTo>
                  <a:pt x="1064" y="0"/>
                </a:moveTo>
                <a:lnTo>
                  <a:pt x="1093" y="1"/>
                </a:lnTo>
                <a:lnTo>
                  <a:pt x="1122" y="4"/>
                </a:lnTo>
                <a:lnTo>
                  <a:pt x="1150" y="9"/>
                </a:lnTo>
                <a:lnTo>
                  <a:pt x="1177" y="15"/>
                </a:lnTo>
                <a:lnTo>
                  <a:pt x="1203" y="18"/>
                </a:lnTo>
                <a:lnTo>
                  <a:pt x="1229" y="18"/>
                </a:lnTo>
                <a:lnTo>
                  <a:pt x="1243" y="17"/>
                </a:lnTo>
                <a:lnTo>
                  <a:pt x="1257" y="15"/>
                </a:lnTo>
                <a:lnTo>
                  <a:pt x="1276" y="11"/>
                </a:lnTo>
                <a:lnTo>
                  <a:pt x="1298" y="10"/>
                </a:lnTo>
                <a:lnTo>
                  <a:pt x="1347" y="15"/>
                </a:lnTo>
                <a:lnTo>
                  <a:pt x="1395" y="21"/>
                </a:lnTo>
                <a:lnTo>
                  <a:pt x="1444" y="30"/>
                </a:lnTo>
                <a:lnTo>
                  <a:pt x="1488" y="38"/>
                </a:lnTo>
                <a:lnTo>
                  <a:pt x="1532" y="45"/>
                </a:lnTo>
                <a:lnTo>
                  <a:pt x="1574" y="47"/>
                </a:lnTo>
                <a:lnTo>
                  <a:pt x="1616" y="47"/>
                </a:lnTo>
                <a:lnTo>
                  <a:pt x="1660" y="47"/>
                </a:lnTo>
                <a:lnTo>
                  <a:pt x="1704" y="50"/>
                </a:lnTo>
                <a:lnTo>
                  <a:pt x="1750" y="55"/>
                </a:lnTo>
                <a:lnTo>
                  <a:pt x="1794" y="59"/>
                </a:lnTo>
                <a:lnTo>
                  <a:pt x="1837" y="61"/>
                </a:lnTo>
                <a:lnTo>
                  <a:pt x="1880" y="57"/>
                </a:lnTo>
                <a:lnTo>
                  <a:pt x="1921" y="56"/>
                </a:lnTo>
                <a:lnTo>
                  <a:pt x="1962" y="59"/>
                </a:lnTo>
                <a:lnTo>
                  <a:pt x="2003" y="63"/>
                </a:lnTo>
                <a:lnTo>
                  <a:pt x="2050" y="67"/>
                </a:lnTo>
                <a:lnTo>
                  <a:pt x="2099" y="68"/>
                </a:lnTo>
                <a:lnTo>
                  <a:pt x="2117" y="68"/>
                </a:lnTo>
                <a:lnTo>
                  <a:pt x="2138" y="69"/>
                </a:lnTo>
                <a:lnTo>
                  <a:pt x="2158" y="70"/>
                </a:lnTo>
                <a:lnTo>
                  <a:pt x="2179" y="71"/>
                </a:lnTo>
                <a:lnTo>
                  <a:pt x="2201" y="72"/>
                </a:lnTo>
                <a:lnTo>
                  <a:pt x="2223" y="71"/>
                </a:lnTo>
                <a:lnTo>
                  <a:pt x="2244" y="69"/>
                </a:lnTo>
                <a:lnTo>
                  <a:pt x="2264" y="63"/>
                </a:lnTo>
                <a:lnTo>
                  <a:pt x="2282" y="54"/>
                </a:lnTo>
                <a:lnTo>
                  <a:pt x="2285" y="55"/>
                </a:lnTo>
                <a:lnTo>
                  <a:pt x="2290" y="55"/>
                </a:lnTo>
                <a:lnTo>
                  <a:pt x="2297" y="55"/>
                </a:lnTo>
                <a:lnTo>
                  <a:pt x="2304" y="55"/>
                </a:lnTo>
                <a:lnTo>
                  <a:pt x="2311" y="56"/>
                </a:lnTo>
                <a:lnTo>
                  <a:pt x="2315" y="59"/>
                </a:lnTo>
                <a:lnTo>
                  <a:pt x="2318" y="62"/>
                </a:lnTo>
                <a:lnTo>
                  <a:pt x="2317" y="67"/>
                </a:lnTo>
                <a:lnTo>
                  <a:pt x="2315" y="66"/>
                </a:lnTo>
                <a:lnTo>
                  <a:pt x="2309" y="66"/>
                </a:lnTo>
                <a:lnTo>
                  <a:pt x="2299" y="66"/>
                </a:lnTo>
                <a:lnTo>
                  <a:pt x="2290" y="66"/>
                </a:lnTo>
                <a:lnTo>
                  <a:pt x="2282" y="67"/>
                </a:lnTo>
                <a:lnTo>
                  <a:pt x="2279" y="68"/>
                </a:lnTo>
                <a:lnTo>
                  <a:pt x="2266" y="74"/>
                </a:lnTo>
                <a:lnTo>
                  <a:pt x="2254" y="78"/>
                </a:lnTo>
                <a:lnTo>
                  <a:pt x="2241" y="81"/>
                </a:lnTo>
                <a:lnTo>
                  <a:pt x="2207" y="83"/>
                </a:lnTo>
                <a:lnTo>
                  <a:pt x="2173" y="83"/>
                </a:lnTo>
                <a:lnTo>
                  <a:pt x="2138" y="82"/>
                </a:lnTo>
                <a:lnTo>
                  <a:pt x="2117" y="81"/>
                </a:lnTo>
                <a:lnTo>
                  <a:pt x="2100" y="81"/>
                </a:lnTo>
                <a:lnTo>
                  <a:pt x="2050" y="80"/>
                </a:lnTo>
                <a:lnTo>
                  <a:pt x="2002" y="76"/>
                </a:lnTo>
                <a:lnTo>
                  <a:pt x="1961" y="71"/>
                </a:lnTo>
                <a:lnTo>
                  <a:pt x="1922" y="69"/>
                </a:lnTo>
                <a:lnTo>
                  <a:pt x="1881" y="70"/>
                </a:lnTo>
                <a:lnTo>
                  <a:pt x="1837" y="74"/>
                </a:lnTo>
                <a:lnTo>
                  <a:pt x="1794" y="72"/>
                </a:lnTo>
                <a:lnTo>
                  <a:pt x="1749" y="68"/>
                </a:lnTo>
                <a:lnTo>
                  <a:pt x="1702" y="63"/>
                </a:lnTo>
                <a:lnTo>
                  <a:pt x="1659" y="60"/>
                </a:lnTo>
                <a:lnTo>
                  <a:pt x="1616" y="60"/>
                </a:lnTo>
                <a:lnTo>
                  <a:pt x="1573" y="61"/>
                </a:lnTo>
                <a:lnTo>
                  <a:pt x="1529" y="57"/>
                </a:lnTo>
                <a:lnTo>
                  <a:pt x="1485" y="51"/>
                </a:lnTo>
                <a:lnTo>
                  <a:pt x="1442" y="42"/>
                </a:lnTo>
                <a:lnTo>
                  <a:pt x="1393" y="34"/>
                </a:lnTo>
                <a:lnTo>
                  <a:pt x="1345" y="27"/>
                </a:lnTo>
                <a:lnTo>
                  <a:pt x="1298" y="23"/>
                </a:lnTo>
                <a:lnTo>
                  <a:pt x="1279" y="24"/>
                </a:lnTo>
                <a:lnTo>
                  <a:pt x="1259" y="27"/>
                </a:lnTo>
                <a:lnTo>
                  <a:pt x="1244" y="30"/>
                </a:lnTo>
                <a:lnTo>
                  <a:pt x="1229" y="31"/>
                </a:lnTo>
                <a:lnTo>
                  <a:pt x="1201" y="31"/>
                </a:lnTo>
                <a:lnTo>
                  <a:pt x="1175" y="27"/>
                </a:lnTo>
                <a:lnTo>
                  <a:pt x="1147" y="22"/>
                </a:lnTo>
                <a:lnTo>
                  <a:pt x="1120" y="17"/>
                </a:lnTo>
                <a:lnTo>
                  <a:pt x="1093" y="13"/>
                </a:lnTo>
                <a:lnTo>
                  <a:pt x="1065" y="12"/>
                </a:lnTo>
                <a:lnTo>
                  <a:pt x="991" y="18"/>
                </a:lnTo>
                <a:lnTo>
                  <a:pt x="917" y="25"/>
                </a:lnTo>
                <a:lnTo>
                  <a:pt x="863" y="30"/>
                </a:lnTo>
                <a:lnTo>
                  <a:pt x="803" y="34"/>
                </a:lnTo>
                <a:lnTo>
                  <a:pt x="745" y="36"/>
                </a:lnTo>
                <a:lnTo>
                  <a:pt x="687" y="37"/>
                </a:lnTo>
                <a:lnTo>
                  <a:pt x="639" y="37"/>
                </a:lnTo>
                <a:lnTo>
                  <a:pt x="588" y="38"/>
                </a:lnTo>
                <a:lnTo>
                  <a:pt x="533" y="40"/>
                </a:lnTo>
                <a:lnTo>
                  <a:pt x="472" y="45"/>
                </a:lnTo>
                <a:lnTo>
                  <a:pt x="408" y="51"/>
                </a:lnTo>
                <a:lnTo>
                  <a:pt x="344" y="61"/>
                </a:lnTo>
                <a:lnTo>
                  <a:pt x="280" y="74"/>
                </a:lnTo>
                <a:lnTo>
                  <a:pt x="256" y="79"/>
                </a:lnTo>
                <a:lnTo>
                  <a:pt x="230" y="85"/>
                </a:lnTo>
                <a:lnTo>
                  <a:pt x="203" y="93"/>
                </a:lnTo>
                <a:lnTo>
                  <a:pt x="175" y="100"/>
                </a:lnTo>
                <a:lnTo>
                  <a:pt x="146" y="109"/>
                </a:lnTo>
                <a:lnTo>
                  <a:pt x="118" y="116"/>
                </a:lnTo>
                <a:lnTo>
                  <a:pt x="91" y="125"/>
                </a:lnTo>
                <a:lnTo>
                  <a:pt x="67" y="132"/>
                </a:lnTo>
                <a:lnTo>
                  <a:pt x="46" y="140"/>
                </a:lnTo>
                <a:lnTo>
                  <a:pt x="30" y="148"/>
                </a:lnTo>
                <a:lnTo>
                  <a:pt x="18" y="153"/>
                </a:lnTo>
                <a:lnTo>
                  <a:pt x="13" y="157"/>
                </a:lnTo>
                <a:lnTo>
                  <a:pt x="13" y="157"/>
                </a:lnTo>
                <a:lnTo>
                  <a:pt x="13" y="155"/>
                </a:lnTo>
                <a:lnTo>
                  <a:pt x="1" y="160"/>
                </a:lnTo>
                <a:lnTo>
                  <a:pt x="0" y="158"/>
                </a:lnTo>
                <a:lnTo>
                  <a:pt x="0" y="155"/>
                </a:lnTo>
                <a:lnTo>
                  <a:pt x="1" y="152"/>
                </a:lnTo>
                <a:lnTo>
                  <a:pt x="7" y="145"/>
                </a:lnTo>
                <a:lnTo>
                  <a:pt x="19" y="139"/>
                </a:lnTo>
                <a:lnTo>
                  <a:pt x="35" y="131"/>
                </a:lnTo>
                <a:lnTo>
                  <a:pt x="56" y="123"/>
                </a:lnTo>
                <a:lnTo>
                  <a:pt x="78" y="115"/>
                </a:lnTo>
                <a:lnTo>
                  <a:pt x="104" y="107"/>
                </a:lnTo>
                <a:lnTo>
                  <a:pt x="130" y="99"/>
                </a:lnTo>
                <a:lnTo>
                  <a:pt x="156" y="92"/>
                </a:lnTo>
                <a:lnTo>
                  <a:pt x="182" y="84"/>
                </a:lnTo>
                <a:lnTo>
                  <a:pt x="207" y="78"/>
                </a:lnTo>
                <a:lnTo>
                  <a:pt x="229" y="72"/>
                </a:lnTo>
                <a:lnTo>
                  <a:pt x="249" y="67"/>
                </a:lnTo>
                <a:lnTo>
                  <a:pt x="263" y="64"/>
                </a:lnTo>
                <a:lnTo>
                  <a:pt x="272" y="62"/>
                </a:lnTo>
                <a:lnTo>
                  <a:pt x="276" y="61"/>
                </a:lnTo>
                <a:lnTo>
                  <a:pt x="341" y="48"/>
                </a:lnTo>
                <a:lnTo>
                  <a:pt x="406" y="38"/>
                </a:lnTo>
                <a:lnTo>
                  <a:pt x="470" y="32"/>
                </a:lnTo>
                <a:lnTo>
                  <a:pt x="532" y="27"/>
                </a:lnTo>
                <a:lnTo>
                  <a:pt x="588" y="25"/>
                </a:lnTo>
                <a:lnTo>
                  <a:pt x="639" y="24"/>
                </a:lnTo>
                <a:lnTo>
                  <a:pt x="687" y="24"/>
                </a:lnTo>
                <a:lnTo>
                  <a:pt x="745" y="23"/>
                </a:lnTo>
                <a:lnTo>
                  <a:pt x="802" y="21"/>
                </a:lnTo>
                <a:lnTo>
                  <a:pt x="862" y="17"/>
                </a:lnTo>
                <a:lnTo>
                  <a:pt x="916" y="12"/>
                </a:lnTo>
                <a:lnTo>
                  <a:pt x="990" y="5"/>
                </a:lnTo>
                <a:lnTo>
                  <a:pt x="1064" y="0"/>
                </a:lnTo>
                <a:close/>
              </a:path>
            </a:pathLst>
          </a:custGeom>
          <a:grpFill/>
          <a:ln w="0">
            <a:noFill/>
            <a:prstDash val="solid"/>
            <a:round/>
            <a:headEnd/>
            <a:tailEnd/>
          </a:ln>
        </xdr:spPr>
      </xdr:sp>
      <xdr:sp macro="" textlink="">
        <xdr:nvSpPr>
          <xdr:cNvPr id="114" name="Freeform 42">
            <a:extLst>
              <a:ext uri="{FF2B5EF4-FFF2-40B4-BE49-F238E27FC236}">
                <a16:creationId xmlns:a16="http://schemas.microsoft.com/office/drawing/2014/main" id="{00000000-0008-0000-0300-000072000000}"/>
              </a:ext>
            </a:extLst>
          </xdr:cNvPr>
          <xdr:cNvSpPr>
            <a:spLocks/>
          </xdr:cNvSpPr>
        </xdr:nvSpPr>
        <xdr:spPr bwMode="auto">
          <a:xfrm>
            <a:off x="1249" y="41"/>
            <a:ext cx="20" cy="2"/>
          </a:xfrm>
          <a:custGeom>
            <a:avLst/>
            <a:gdLst>
              <a:gd name="T0" fmla="*/ 263 w 263"/>
              <a:gd name="T1" fmla="*/ 0 h 22"/>
              <a:gd name="T2" fmla="*/ 263 w 263"/>
              <a:gd name="T3" fmla="*/ 4 h 22"/>
              <a:gd name="T4" fmla="*/ 232 w 263"/>
              <a:gd name="T5" fmla="*/ 4 h 22"/>
              <a:gd name="T6" fmla="*/ 202 w 263"/>
              <a:gd name="T7" fmla="*/ 8 h 22"/>
              <a:gd name="T8" fmla="*/ 172 w 263"/>
              <a:gd name="T9" fmla="*/ 13 h 22"/>
              <a:gd name="T10" fmla="*/ 130 w 263"/>
              <a:gd name="T11" fmla="*/ 18 h 22"/>
              <a:gd name="T12" fmla="*/ 88 w 263"/>
              <a:gd name="T13" fmla="*/ 22 h 22"/>
              <a:gd name="T14" fmla="*/ 75 w 263"/>
              <a:gd name="T15" fmla="*/ 21 h 22"/>
              <a:gd name="T16" fmla="*/ 60 w 263"/>
              <a:gd name="T17" fmla="*/ 21 h 22"/>
              <a:gd name="T18" fmla="*/ 51 w 263"/>
              <a:gd name="T19" fmla="*/ 21 h 22"/>
              <a:gd name="T20" fmla="*/ 39 w 263"/>
              <a:gd name="T21" fmla="*/ 21 h 22"/>
              <a:gd name="T22" fmla="*/ 27 w 263"/>
              <a:gd name="T23" fmla="*/ 19 h 22"/>
              <a:gd name="T24" fmla="*/ 20 w 263"/>
              <a:gd name="T25" fmla="*/ 17 h 22"/>
              <a:gd name="T26" fmla="*/ 12 w 263"/>
              <a:gd name="T27" fmla="*/ 14 h 22"/>
              <a:gd name="T28" fmla="*/ 9 w 263"/>
              <a:gd name="T29" fmla="*/ 12 h 22"/>
              <a:gd name="T30" fmla="*/ 6 w 263"/>
              <a:gd name="T31" fmla="*/ 11 h 22"/>
              <a:gd name="T32" fmla="*/ 3 w 263"/>
              <a:gd name="T33" fmla="*/ 10 h 22"/>
              <a:gd name="T34" fmla="*/ 0 w 263"/>
              <a:gd name="T35" fmla="*/ 10 h 22"/>
              <a:gd name="T36" fmla="*/ 9 w 263"/>
              <a:gd name="T37" fmla="*/ 10 h 22"/>
              <a:gd name="T38" fmla="*/ 19 w 263"/>
              <a:gd name="T39" fmla="*/ 12 h 22"/>
              <a:gd name="T40" fmla="*/ 28 w 263"/>
              <a:gd name="T41" fmla="*/ 15 h 22"/>
              <a:gd name="T42" fmla="*/ 39 w 263"/>
              <a:gd name="T43" fmla="*/ 16 h 22"/>
              <a:gd name="T44" fmla="*/ 51 w 263"/>
              <a:gd name="T45" fmla="*/ 16 h 22"/>
              <a:gd name="T46" fmla="*/ 60 w 263"/>
              <a:gd name="T47" fmla="*/ 16 h 22"/>
              <a:gd name="T48" fmla="*/ 75 w 263"/>
              <a:gd name="T49" fmla="*/ 16 h 22"/>
              <a:gd name="T50" fmla="*/ 88 w 263"/>
              <a:gd name="T51" fmla="*/ 17 h 22"/>
              <a:gd name="T52" fmla="*/ 130 w 263"/>
              <a:gd name="T53" fmla="*/ 14 h 22"/>
              <a:gd name="T54" fmla="*/ 171 w 263"/>
              <a:gd name="T55" fmla="*/ 9 h 22"/>
              <a:gd name="T56" fmla="*/ 201 w 263"/>
              <a:gd name="T57" fmla="*/ 3 h 22"/>
              <a:gd name="T58" fmla="*/ 232 w 263"/>
              <a:gd name="T59" fmla="*/ 0 h 22"/>
              <a:gd name="T60" fmla="*/ 263 w 263"/>
              <a:gd name="T6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63" h="22">
                <a:moveTo>
                  <a:pt x="263" y="0"/>
                </a:moveTo>
                <a:lnTo>
                  <a:pt x="263" y="4"/>
                </a:lnTo>
                <a:lnTo>
                  <a:pt x="232" y="4"/>
                </a:lnTo>
                <a:lnTo>
                  <a:pt x="202" y="8"/>
                </a:lnTo>
                <a:lnTo>
                  <a:pt x="172" y="13"/>
                </a:lnTo>
                <a:lnTo>
                  <a:pt x="130" y="18"/>
                </a:lnTo>
                <a:lnTo>
                  <a:pt x="88" y="22"/>
                </a:lnTo>
                <a:lnTo>
                  <a:pt x="75" y="21"/>
                </a:lnTo>
                <a:lnTo>
                  <a:pt x="60" y="21"/>
                </a:lnTo>
                <a:lnTo>
                  <a:pt x="51" y="21"/>
                </a:lnTo>
                <a:lnTo>
                  <a:pt x="39" y="21"/>
                </a:lnTo>
                <a:lnTo>
                  <a:pt x="27" y="19"/>
                </a:lnTo>
                <a:lnTo>
                  <a:pt x="20" y="17"/>
                </a:lnTo>
                <a:lnTo>
                  <a:pt x="12" y="14"/>
                </a:lnTo>
                <a:lnTo>
                  <a:pt x="9" y="12"/>
                </a:lnTo>
                <a:lnTo>
                  <a:pt x="6" y="11"/>
                </a:lnTo>
                <a:lnTo>
                  <a:pt x="3" y="10"/>
                </a:lnTo>
                <a:lnTo>
                  <a:pt x="0" y="10"/>
                </a:lnTo>
                <a:lnTo>
                  <a:pt x="9" y="10"/>
                </a:lnTo>
                <a:lnTo>
                  <a:pt x="19" y="12"/>
                </a:lnTo>
                <a:lnTo>
                  <a:pt x="28" y="15"/>
                </a:lnTo>
                <a:lnTo>
                  <a:pt x="39" y="16"/>
                </a:lnTo>
                <a:lnTo>
                  <a:pt x="51" y="16"/>
                </a:lnTo>
                <a:lnTo>
                  <a:pt x="60" y="16"/>
                </a:lnTo>
                <a:lnTo>
                  <a:pt x="75" y="16"/>
                </a:lnTo>
                <a:lnTo>
                  <a:pt x="88" y="17"/>
                </a:lnTo>
                <a:lnTo>
                  <a:pt x="130" y="14"/>
                </a:lnTo>
                <a:lnTo>
                  <a:pt x="171" y="9"/>
                </a:lnTo>
                <a:lnTo>
                  <a:pt x="201" y="3"/>
                </a:lnTo>
                <a:lnTo>
                  <a:pt x="232" y="0"/>
                </a:lnTo>
                <a:lnTo>
                  <a:pt x="263" y="0"/>
                </a:lnTo>
                <a:close/>
              </a:path>
            </a:pathLst>
          </a:custGeom>
          <a:grpFill/>
          <a:ln w="0">
            <a:noFill/>
            <a:prstDash val="solid"/>
            <a:round/>
            <a:headEnd/>
            <a:tailEnd/>
          </a:ln>
        </xdr:spPr>
      </xdr:sp>
      <xdr:sp macro="" textlink="">
        <xdr:nvSpPr>
          <xdr:cNvPr id="115" name="Freeform 43">
            <a:extLst>
              <a:ext uri="{FF2B5EF4-FFF2-40B4-BE49-F238E27FC236}">
                <a16:creationId xmlns:a16="http://schemas.microsoft.com/office/drawing/2014/main" id="{00000000-0008-0000-0300-000073000000}"/>
              </a:ext>
            </a:extLst>
          </xdr:cNvPr>
          <xdr:cNvSpPr>
            <a:spLocks/>
          </xdr:cNvSpPr>
        </xdr:nvSpPr>
        <xdr:spPr bwMode="auto">
          <a:xfrm>
            <a:off x="1250" y="42"/>
            <a:ext cx="16" cy="3"/>
          </a:xfrm>
          <a:custGeom>
            <a:avLst/>
            <a:gdLst>
              <a:gd name="T0" fmla="*/ 8 w 201"/>
              <a:gd name="T1" fmla="*/ 0 h 30"/>
              <a:gd name="T2" fmla="*/ 17 w 201"/>
              <a:gd name="T3" fmla="*/ 2 h 30"/>
              <a:gd name="T4" fmla="*/ 25 w 201"/>
              <a:gd name="T5" fmla="*/ 5 h 30"/>
              <a:gd name="T6" fmla="*/ 32 w 201"/>
              <a:gd name="T7" fmla="*/ 9 h 30"/>
              <a:gd name="T8" fmla="*/ 37 w 201"/>
              <a:gd name="T9" fmla="*/ 11 h 30"/>
              <a:gd name="T10" fmla="*/ 42 w 201"/>
              <a:gd name="T11" fmla="*/ 12 h 30"/>
              <a:gd name="T12" fmla="*/ 61 w 201"/>
              <a:gd name="T13" fmla="*/ 12 h 30"/>
              <a:gd name="T14" fmla="*/ 78 w 201"/>
              <a:gd name="T15" fmla="*/ 10 h 30"/>
              <a:gd name="T16" fmla="*/ 96 w 201"/>
              <a:gd name="T17" fmla="*/ 5 h 30"/>
              <a:gd name="T18" fmla="*/ 114 w 201"/>
              <a:gd name="T19" fmla="*/ 4 h 30"/>
              <a:gd name="T20" fmla="*/ 131 w 201"/>
              <a:gd name="T21" fmla="*/ 5 h 30"/>
              <a:gd name="T22" fmla="*/ 150 w 201"/>
              <a:gd name="T23" fmla="*/ 10 h 30"/>
              <a:gd name="T24" fmla="*/ 151 w 201"/>
              <a:gd name="T25" fmla="*/ 10 h 30"/>
              <a:gd name="T26" fmla="*/ 152 w 201"/>
              <a:gd name="T27" fmla="*/ 10 h 30"/>
              <a:gd name="T28" fmla="*/ 155 w 201"/>
              <a:gd name="T29" fmla="*/ 11 h 30"/>
              <a:gd name="T30" fmla="*/ 157 w 201"/>
              <a:gd name="T31" fmla="*/ 12 h 30"/>
              <a:gd name="T32" fmla="*/ 160 w 201"/>
              <a:gd name="T33" fmla="*/ 13 h 30"/>
              <a:gd name="T34" fmla="*/ 164 w 201"/>
              <a:gd name="T35" fmla="*/ 13 h 30"/>
              <a:gd name="T36" fmla="*/ 165 w 201"/>
              <a:gd name="T37" fmla="*/ 14 h 30"/>
              <a:gd name="T38" fmla="*/ 166 w 201"/>
              <a:gd name="T39" fmla="*/ 14 h 30"/>
              <a:gd name="T40" fmla="*/ 179 w 201"/>
              <a:gd name="T41" fmla="*/ 17 h 30"/>
              <a:gd name="T42" fmla="*/ 190 w 201"/>
              <a:gd name="T43" fmla="*/ 22 h 30"/>
              <a:gd name="T44" fmla="*/ 201 w 201"/>
              <a:gd name="T45" fmla="*/ 26 h 30"/>
              <a:gd name="T46" fmla="*/ 199 w 201"/>
              <a:gd name="T47" fmla="*/ 30 h 30"/>
              <a:gd name="T48" fmla="*/ 189 w 201"/>
              <a:gd name="T49" fmla="*/ 26 h 30"/>
              <a:gd name="T50" fmla="*/ 176 w 201"/>
              <a:gd name="T51" fmla="*/ 22 h 30"/>
              <a:gd name="T52" fmla="*/ 165 w 201"/>
              <a:gd name="T53" fmla="*/ 18 h 30"/>
              <a:gd name="T54" fmla="*/ 149 w 201"/>
              <a:gd name="T55" fmla="*/ 14 h 30"/>
              <a:gd name="T56" fmla="*/ 131 w 201"/>
              <a:gd name="T57" fmla="*/ 10 h 30"/>
              <a:gd name="T58" fmla="*/ 115 w 201"/>
              <a:gd name="T59" fmla="*/ 9 h 30"/>
              <a:gd name="T60" fmla="*/ 97 w 201"/>
              <a:gd name="T61" fmla="*/ 12 h 30"/>
              <a:gd name="T62" fmla="*/ 95 w 201"/>
              <a:gd name="T63" fmla="*/ 12 h 30"/>
              <a:gd name="T64" fmla="*/ 78 w 201"/>
              <a:gd name="T65" fmla="*/ 15 h 30"/>
              <a:gd name="T66" fmla="*/ 60 w 201"/>
              <a:gd name="T67" fmla="*/ 17 h 30"/>
              <a:gd name="T68" fmla="*/ 41 w 201"/>
              <a:gd name="T69" fmla="*/ 16 h 30"/>
              <a:gd name="T70" fmla="*/ 33 w 201"/>
              <a:gd name="T71" fmla="*/ 14 h 30"/>
              <a:gd name="T72" fmla="*/ 24 w 201"/>
              <a:gd name="T73" fmla="*/ 10 h 30"/>
              <a:gd name="T74" fmla="*/ 11 w 201"/>
              <a:gd name="T75" fmla="*/ 5 h 30"/>
              <a:gd name="T76" fmla="*/ 1 w 201"/>
              <a:gd name="T77" fmla="*/ 4 h 30"/>
              <a:gd name="T78" fmla="*/ 0 w 201"/>
              <a:gd name="T79" fmla="*/ 0 h 30"/>
              <a:gd name="T80" fmla="*/ 8 w 201"/>
              <a:gd name="T81"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01" h="30">
                <a:moveTo>
                  <a:pt x="8" y="0"/>
                </a:moveTo>
                <a:lnTo>
                  <a:pt x="17" y="2"/>
                </a:lnTo>
                <a:lnTo>
                  <a:pt x="25" y="5"/>
                </a:lnTo>
                <a:lnTo>
                  <a:pt x="32" y="9"/>
                </a:lnTo>
                <a:lnTo>
                  <a:pt x="37" y="11"/>
                </a:lnTo>
                <a:lnTo>
                  <a:pt x="42" y="12"/>
                </a:lnTo>
                <a:lnTo>
                  <a:pt x="61" y="12"/>
                </a:lnTo>
                <a:lnTo>
                  <a:pt x="78" y="10"/>
                </a:lnTo>
                <a:lnTo>
                  <a:pt x="96" y="5"/>
                </a:lnTo>
                <a:lnTo>
                  <a:pt x="114" y="4"/>
                </a:lnTo>
                <a:lnTo>
                  <a:pt x="131" y="5"/>
                </a:lnTo>
                <a:lnTo>
                  <a:pt x="150" y="10"/>
                </a:lnTo>
                <a:lnTo>
                  <a:pt x="151" y="10"/>
                </a:lnTo>
                <a:lnTo>
                  <a:pt x="152" y="10"/>
                </a:lnTo>
                <a:lnTo>
                  <a:pt x="155" y="11"/>
                </a:lnTo>
                <a:lnTo>
                  <a:pt x="157" y="12"/>
                </a:lnTo>
                <a:lnTo>
                  <a:pt x="160" y="13"/>
                </a:lnTo>
                <a:lnTo>
                  <a:pt x="164" y="13"/>
                </a:lnTo>
                <a:lnTo>
                  <a:pt x="165" y="14"/>
                </a:lnTo>
                <a:lnTo>
                  <a:pt x="166" y="14"/>
                </a:lnTo>
                <a:lnTo>
                  <a:pt x="179" y="17"/>
                </a:lnTo>
                <a:lnTo>
                  <a:pt x="190" y="22"/>
                </a:lnTo>
                <a:lnTo>
                  <a:pt x="201" y="26"/>
                </a:lnTo>
                <a:lnTo>
                  <a:pt x="199" y="30"/>
                </a:lnTo>
                <a:lnTo>
                  <a:pt x="189" y="26"/>
                </a:lnTo>
                <a:lnTo>
                  <a:pt x="176" y="22"/>
                </a:lnTo>
                <a:lnTo>
                  <a:pt x="165" y="18"/>
                </a:lnTo>
                <a:lnTo>
                  <a:pt x="149" y="14"/>
                </a:lnTo>
                <a:lnTo>
                  <a:pt x="131" y="10"/>
                </a:lnTo>
                <a:lnTo>
                  <a:pt x="115" y="9"/>
                </a:lnTo>
                <a:lnTo>
                  <a:pt x="97" y="12"/>
                </a:lnTo>
                <a:lnTo>
                  <a:pt x="95" y="12"/>
                </a:lnTo>
                <a:lnTo>
                  <a:pt x="78" y="15"/>
                </a:lnTo>
                <a:lnTo>
                  <a:pt x="60" y="17"/>
                </a:lnTo>
                <a:lnTo>
                  <a:pt x="41" y="16"/>
                </a:lnTo>
                <a:lnTo>
                  <a:pt x="33" y="14"/>
                </a:lnTo>
                <a:lnTo>
                  <a:pt x="24" y="10"/>
                </a:lnTo>
                <a:lnTo>
                  <a:pt x="11" y="5"/>
                </a:lnTo>
                <a:lnTo>
                  <a:pt x="1" y="4"/>
                </a:lnTo>
                <a:lnTo>
                  <a:pt x="0" y="0"/>
                </a:lnTo>
                <a:lnTo>
                  <a:pt x="8" y="0"/>
                </a:lnTo>
                <a:close/>
              </a:path>
            </a:pathLst>
          </a:custGeom>
          <a:grpFill/>
          <a:ln w="0">
            <a:noFill/>
            <a:prstDash val="solid"/>
            <a:round/>
            <a:headEnd/>
            <a:tailEnd/>
          </a:ln>
        </xdr:spPr>
      </xdr:sp>
      <xdr:sp macro="" textlink="">
        <xdr:nvSpPr>
          <xdr:cNvPr id="116" name="Freeform 44">
            <a:extLst>
              <a:ext uri="{FF2B5EF4-FFF2-40B4-BE49-F238E27FC236}">
                <a16:creationId xmlns:a16="http://schemas.microsoft.com/office/drawing/2014/main" id="{00000000-0008-0000-0300-000074000000}"/>
              </a:ext>
            </a:extLst>
          </xdr:cNvPr>
          <xdr:cNvSpPr>
            <a:spLocks/>
          </xdr:cNvSpPr>
        </xdr:nvSpPr>
        <xdr:spPr bwMode="auto">
          <a:xfrm>
            <a:off x="1271" y="42"/>
            <a:ext cx="6" cy="1"/>
          </a:xfrm>
          <a:custGeom>
            <a:avLst/>
            <a:gdLst>
              <a:gd name="T0" fmla="*/ 22 w 73"/>
              <a:gd name="T1" fmla="*/ 0 h 14"/>
              <a:gd name="T2" fmla="*/ 36 w 73"/>
              <a:gd name="T3" fmla="*/ 1 h 14"/>
              <a:gd name="T4" fmla="*/ 50 w 73"/>
              <a:gd name="T5" fmla="*/ 3 h 14"/>
              <a:gd name="T6" fmla="*/ 62 w 73"/>
              <a:gd name="T7" fmla="*/ 6 h 14"/>
              <a:gd name="T8" fmla="*/ 73 w 73"/>
              <a:gd name="T9" fmla="*/ 9 h 14"/>
              <a:gd name="T10" fmla="*/ 71 w 73"/>
              <a:gd name="T11" fmla="*/ 14 h 14"/>
              <a:gd name="T12" fmla="*/ 71 w 73"/>
              <a:gd name="T13" fmla="*/ 14 h 14"/>
              <a:gd name="T14" fmla="*/ 66 w 73"/>
              <a:gd name="T15" fmla="*/ 13 h 14"/>
              <a:gd name="T16" fmla="*/ 59 w 73"/>
              <a:gd name="T17" fmla="*/ 10 h 14"/>
              <a:gd name="T18" fmla="*/ 48 w 73"/>
              <a:gd name="T19" fmla="*/ 8 h 14"/>
              <a:gd name="T20" fmla="*/ 35 w 73"/>
              <a:gd name="T21" fmla="*/ 5 h 14"/>
              <a:gd name="T22" fmla="*/ 24 w 73"/>
              <a:gd name="T23" fmla="*/ 4 h 14"/>
              <a:gd name="T24" fmla="*/ 12 w 73"/>
              <a:gd name="T25" fmla="*/ 4 h 14"/>
              <a:gd name="T26" fmla="*/ 2 w 73"/>
              <a:gd name="T27" fmla="*/ 6 h 14"/>
              <a:gd name="T28" fmla="*/ 0 w 73"/>
              <a:gd name="T29" fmla="*/ 3 h 14"/>
              <a:gd name="T30" fmla="*/ 10 w 73"/>
              <a:gd name="T31" fmla="*/ 1 h 14"/>
              <a:gd name="T32" fmla="*/ 22 w 7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73" h="14">
                <a:moveTo>
                  <a:pt x="22" y="0"/>
                </a:moveTo>
                <a:lnTo>
                  <a:pt x="36" y="1"/>
                </a:lnTo>
                <a:lnTo>
                  <a:pt x="50" y="3"/>
                </a:lnTo>
                <a:lnTo>
                  <a:pt x="62" y="6"/>
                </a:lnTo>
                <a:lnTo>
                  <a:pt x="73" y="9"/>
                </a:lnTo>
                <a:lnTo>
                  <a:pt x="71" y="14"/>
                </a:lnTo>
                <a:lnTo>
                  <a:pt x="71" y="14"/>
                </a:lnTo>
                <a:lnTo>
                  <a:pt x="66" y="13"/>
                </a:lnTo>
                <a:lnTo>
                  <a:pt x="59" y="10"/>
                </a:lnTo>
                <a:lnTo>
                  <a:pt x="48" y="8"/>
                </a:lnTo>
                <a:lnTo>
                  <a:pt x="35" y="5"/>
                </a:lnTo>
                <a:lnTo>
                  <a:pt x="24" y="4"/>
                </a:lnTo>
                <a:lnTo>
                  <a:pt x="12" y="4"/>
                </a:lnTo>
                <a:lnTo>
                  <a:pt x="2" y="6"/>
                </a:lnTo>
                <a:lnTo>
                  <a:pt x="0" y="3"/>
                </a:lnTo>
                <a:lnTo>
                  <a:pt x="10" y="1"/>
                </a:lnTo>
                <a:lnTo>
                  <a:pt x="22" y="0"/>
                </a:lnTo>
                <a:close/>
              </a:path>
            </a:pathLst>
          </a:custGeom>
          <a:grpFill/>
          <a:ln w="0">
            <a:noFill/>
            <a:prstDash val="solid"/>
            <a:round/>
            <a:headEnd/>
            <a:tailEnd/>
          </a:ln>
        </xdr:spPr>
      </xdr:sp>
      <xdr:sp macro="" textlink="">
        <xdr:nvSpPr>
          <xdr:cNvPr id="117" name="Freeform 45">
            <a:extLst>
              <a:ext uri="{FF2B5EF4-FFF2-40B4-BE49-F238E27FC236}">
                <a16:creationId xmlns:a16="http://schemas.microsoft.com/office/drawing/2014/main" id="{00000000-0008-0000-0300-000075000000}"/>
              </a:ext>
            </a:extLst>
          </xdr:cNvPr>
          <xdr:cNvSpPr>
            <a:spLocks/>
          </xdr:cNvSpPr>
        </xdr:nvSpPr>
        <xdr:spPr bwMode="auto">
          <a:xfrm>
            <a:off x="1275" y="41"/>
            <a:ext cx="10" cy="3"/>
          </a:xfrm>
          <a:custGeom>
            <a:avLst/>
            <a:gdLst>
              <a:gd name="T0" fmla="*/ 67 w 129"/>
              <a:gd name="T1" fmla="*/ 0 h 34"/>
              <a:gd name="T2" fmla="*/ 69 w 129"/>
              <a:gd name="T3" fmla="*/ 4 h 34"/>
              <a:gd name="T4" fmla="*/ 57 w 129"/>
              <a:gd name="T5" fmla="*/ 8 h 34"/>
              <a:gd name="T6" fmla="*/ 46 w 129"/>
              <a:gd name="T7" fmla="*/ 11 h 34"/>
              <a:gd name="T8" fmla="*/ 38 w 129"/>
              <a:gd name="T9" fmla="*/ 16 h 34"/>
              <a:gd name="T10" fmla="*/ 44 w 129"/>
              <a:gd name="T11" fmla="*/ 15 h 34"/>
              <a:gd name="T12" fmla="*/ 49 w 129"/>
              <a:gd name="T13" fmla="*/ 15 h 34"/>
              <a:gd name="T14" fmla="*/ 53 w 129"/>
              <a:gd name="T15" fmla="*/ 15 h 34"/>
              <a:gd name="T16" fmla="*/ 57 w 129"/>
              <a:gd name="T17" fmla="*/ 15 h 34"/>
              <a:gd name="T18" fmla="*/ 62 w 129"/>
              <a:gd name="T19" fmla="*/ 16 h 34"/>
              <a:gd name="T20" fmla="*/ 68 w 129"/>
              <a:gd name="T21" fmla="*/ 19 h 34"/>
              <a:gd name="T22" fmla="*/ 73 w 129"/>
              <a:gd name="T23" fmla="*/ 21 h 34"/>
              <a:gd name="T24" fmla="*/ 77 w 129"/>
              <a:gd name="T25" fmla="*/ 25 h 34"/>
              <a:gd name="T26" fmla="*/ 83 w 129"/>
              <a:gd name="T27" fmla="*/ 27 h 34"/>
              <a:gd name="T28" fmla="*/ 101 w 129"/>
              <a:gd name="T29" fmla="*/ 30 h 34"/>
              <a:gd name="T30" fmla="*/ 115 w 129"/>
              <a:gd name="T31" fmla="*/ 29 h 34"/>
              <a:gd name="T32" fmla="*/ 128 w 129"/>
              <a:gd name="T33" fmla="*/ 27 h 34"/>
              <a:gd name="T34" fmla="*/ 129 w 129"/>
              <a:gd name="T35" fmla="*/ 31 h 34"/>
              <a:gd name="T36" fmla="*/ 113 w 129"/>
              <a:gd name="T37" fmla="*/ 34 h 34"/>
              <a:gd name="T38" fmla="*/ 98 w 129"/>
              <a:gd name="T39" fmla="*/ 34 h 34"/>
              <a:gd name="T40" fmla="*/ 81 w 129"/>
              <a:gd name="T41" fmla="*/ 31 h 34"/>
              <a:gd name="T42" fmla="*/ 75 w 129"/>
              <a:gd name="T43" fmla="*/ 29 h 34"/>
              <a:gd name="T44" fmla="*/ 70 w 129"/>
              <a:gd name="T45" fmla="*/ 26 h 34"/>
              <a:gd name="T46" fmla="*/ 66 w 129"/>
              <a:gd name="T47" fmla="*/ 23 h 34"/>
              <a:gd name="T48" fmla="*/ 61 w 129"/>
              <a:gd name="T49" fmla="*/ 20 h 34"/>
              <a:gd name="T50" fmla="*/ 56 w 129"/>
              <a:gd name="T51" fmla="*/ 19 h 34"/>
              <a:gd name="T52" fmla="*/ 51 w 129"/>
              <a:gd name="T53" fmla="*/ 19 h 34"/>
              <a:gd name="T54" fmla="*/ 45 w 129"/>
              <a:gd name="T55" fmla="*/ 19 h 34"/>
              <a:gd name="T56" fmla="*/ 39 w 129"/>
              <a:gd name="T57" fmla="*/ 20 h 34"/>
              <a:gd name="T58" fmla="*/ 30 w 129"/>
              <a:gd name="T59" fmla="*/ 20 h 34"/>
              <a:gd name="T60" fmla="*/ 21 w 129"/>
              <a:gd name="T61" fmla="*/ 21 h 34"/>
              <a:gd name="T62" fmla="*/ 12 w 129"/>
              <a:gd name="T63" fmla="*/ 20 h 34"/>
              <a:gd name="T64" fmla="*/ 5 w 129"/>
              <a:gd name="T65" fmla="*/ 18 h 34"/>
              <a:gd name="T66" fmla="*/ 0 w 129"/>
              <a:gd name="T67" fmla="*/ 15 h 34"/>
              <a:gd name="T68" fmla="*/ 20 w 129"/>
              <a:gd name="T69" fmla="*/ 13 h 34"/>
              <a:gd name="T70" fmla="*/ 38 w 129"/>
              <a:gd name="T71" fmla="*/ 9 h 34"/>
              <a:gd name="T72" fmla="*/ 56 w 129"/>
              <a:gd name="T73" fmla="*/ 3 h 34"/>
              <a:gd name="T74" fmla="*/ 67 w 129"/>
              <a:gd name="T7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29" h="34">
                <a:moveTo>
                  <a:pt x="67" y="0"/>
                </a:moveTo>
                <a:lnTo>
                  <a:pt x="69" y="4"/>
                </a:lnTo>
                <a:lnTo>
                  <a:pt x="57" y="8"/>
                </a:lnTo>
                <a:lnTo>
                  <a:pt x="46" y="11"/>
                </a:lnTo>
                <a:lnTo>
                  <a:pt x="38" y="16"/>
                </a:lnTo>
                <a:lnTo>
                  <a:pt x="44" y="15"/>
                </a:lnTo>
                <a:lnTo>
                  <a:pt x="49" y="15"/>
                </a:lnTo>
                <a:lnTo>
                  <a:pt x="53" y="15"/>
                </a:lnTo>
                <a:lnTo>
                  <a:pt x="57" y="15"/>
                </a:lnTo>
                <a:lnTo>
                  <a:pt x="62" y="16"/>
                </a:lnTo>
                <a:lnTo>
                  <a:pt x="68" y="19"/>
                </a:lnTo>
                <a:lnTo>
                  <a:pt x="73" y="21"/>
                </a:lnTo>
                <a:lnTo>
                  <a:pt x="77" y="25"/>
                </a:lnTo>
                <a:lnTo>
                  <a:pt x="83" y="27"/>
                </a:lnTo>
                <a:lnTo>
                  <a:pt x="101" y="30"/>
                </a:lnTo>
                <a:lnTo>
                  <a:pt x="115" y="29"/>
                </a:lnTo>
                <a:lnTo>
                  <a:pt x="128" y="27"/>
                </a:lnTo>
                <a:lnTo>
                  <a:pt x="129" y="31"/>
                </a:lnTo>
                <a:lnTo>
                  <a:pt x="113" y="34"/>
                </a:lnTo>
                <a:lnTo>
                  <a:pt x="98" y="34"/>
                </a:lnTo>
                <a:lnTo>
                  <a:pt x="81" y="31"/>
                </a:lnTo>
                <a:lnTo>
                  <a:pt x="75" y="29"/>
                </a:lnTo>
                <a:lnTo>
                  <a:pt x="70" y="26"/>
                </a:lnTo>
                <a:lnTo>
                  <a:pt x="66" y="23"/>
                </a:lnTo>
                <a:lnTo>
                  <a:pt x="61" y="20"/>
                </a:lnTo>
                <a:lnTo>
                  <a:pt x="56" y="19"/>
                </a:lnTo>
                <a:lnTo>
                  <a:pt x="51" y="19"/>
                </a:lnTo>
                <a:lnTo>
                  <a:pt x="45" y="19"/>
                </a:lnTo>
                <a:lnTo>
                  <a:pt x="39" y="20"/>
                </a:lnTo>
                <a:lnTo>
                  <a:pt x="30" y="20"/>
                </a:lnTo>
                <a:lnTo>
                  <a:pt x="21" y="21"/>
                </a:lnTo>
                <a:lnTo>
                  <a:pt x="12" y="20"/>
                </a:lnTo>
                <a:lnTo>
                  <a:pt x="5" y="18"/>
                </a:lnTo>
                <a:lnTo>
                  <a:pt x="0" y="15"/>
                </a:lnTo>
                <a:lnTo>
                  <a:pt x="20" y="13"/>
                </a:lnTo>
                <a:lnTo>
                  <a:pt x="38" y="9"/>
                </a:lnTo>
                <a:lnTo>
                  <a:pt x="56" y="3"/>
                </a:lnTo>
                <a:lnTo>
                  <a:pt x="67" y="0"/>
                </a:lnTo>
                <a:close/>
              </a:path>
            </a:pathLst>
          </a:custGeom>
          <a:grpFill/>
          <a:ln w="0">
            <a:noFill/>
            <a:prstDash val="solid"/>
            <a:round/>
            <a:headEnd/>
            <a:tailEnd/>
          </a:ln>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117147</xdr:colOff>
      <xdr:row>2</xdr:row>
      <xdr:rowOff>40968</xdr:rowOff>
    </xdr:from>
    <xdr:to>
      <xdr:col>31</xdr:col>
      <xdr:colOff>281857</xdr:colOff>
      <xdr:row>15</xdr:row>
      <xdr:rowOff>11880</xdr:rowOff>
    </xdr:to>
    <xdr:graphicFrame macro="">
      <xdr:nvGraphicFramePr>
        <xdr:cNvPr id="2" name="Chart 5">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12</xdr:row>
      <xdr:rowOff>27782</xdr:rowOff>
    </xdr:from>
    <xdr:to>
      <xdr:col>1</xdr:col>
      <xdr:colOff>793</xdr:colOff>
      <xdr:row>18</xdr:row>
      <xdr:rowOff>59532</xdr:rowOff>
    </xdr:to>
    <xdr:sp macro="" textlink="">
      <xdr:nvSpPr>
        <xdr:cNvPr id="8" name="Round Same Side Corner Rectangle 7">
          <a:hlinkClick xmlns:r="http://schemas.openxmlformats.org/officeDocument/2006/relationships" r:id="rId2"/>
          <a:extLst>
            <a:ext uri="{FF2B5EF4-FFF2-40B4-BE49-F238E27FC236}">
              <a16:creationId xmlns:a16="http://schemas.microsoft.com/office/drawing/2014/main" id="{00000000-0008-0000-0400-000008000000}"/>
            </a:ext>
          </a:extLst>
        </xdr:cNvPr>
        <xdr:cNvSpPr/>
      </xdr:nvSpPr>
      <xdr:spPr>
        <a:xfrm rot="16200000">
          <a:off x="-497681" y="2954338"/>
          <a:ext cx="1639094" cy="643731"/>
        </a:xfrm>
        <a:prstGeom prst="round2Same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chemeClr val="bg2">
                  <a:lumMod val="90000"/>
                </a:schemeClr>
              </a:solidFill>
              <a:latin typeface="+mn-lt"/>
              <a:ea typeface="+mn-ea"/>
              <a:cs typeface="+mn-cs"/>
            </a:rPr>
            <a:t>Extra Payment Dashboard</a:t>
          </a:r>
        </a:p>
      </xdr:txBody>
    </xdr:sp>
    <xdr:clientData/>
  </xdr:twoCellAnchor>
  <xdr:twoCellAnchor>
    <xdr:from>
      <xdr:col>0</xdr:col>
      <xdr:colOff>190502</xdr:colOff>
      <xdr:row>19</xdr:row>
      <xdr:rowOff>142877</xdr:rowOff>
    </xdr:from>
    <xdr:to>
      <xdr:col>1</xdr:col>
      <xdr:colOff>12702</xdr:colOff>
      <xdr:row>33</xdr:row>
      <xdr:rowOff>95252</xdr:rowOff>
    </xdr:to>
    <xdr:sp macro="" textlink="">
      <xdr:nvSpPr>
        <xdr:cNvPr id="9" name="Round Same Side Corner Rectangle 8">
          <a:extLst>
            <a:ext uri="{FF2B5EF4-FFF2-40B4-BE49-F238E27FC236}">
              <a16:creationId xmlns:a16="http://schemas.microsoft.com/office/drawing/2014/main" id="{00000000-0008-0000-0400-000009000000}"/>
            </a:ext>
          </a:extLst>
        </xdr:cNvPr>
        <xdr:cNvSpPr/>
      </xdr:nvSpPr>
      <xdr:spPr>
        <a:xfrm rot="16200000">
          <a:off x="-886617" y="5315746"/>
          <a:ext cx="2619375" cy="465138"/>
        </a:xfrm>
        <a:prstGeom prst="round2SameRect">
          <a:avLst/>
        </a:prstGeom>
        <a:solidFill>
          <a:srgbClr val="26BCAA"/>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bg1"/>
              </a:solidFill>
            </a:rPr>
            <a:t>Amortization Schedule</a:t>
          </a:r>
        </a:p>
      </xdr:txBody>
    </xdr:sp>
    <xdr:clientData/>
  </xdr:twoCellAnchor>
  <xdr:twoCellAnchor>
    <xdr:from>
      <xdr:col>0</xdr:col>
      <xdr:colOff>189706</xdr:colOff>
      <xdr:row>0</xdr:row>
      <xdr:rowOff>142873</xdr:rowOff>
    </xdr:from>
    <xdr:to>
      <xdr:col>1</xdr:col>
      <xdr:colOff>11906</xdr:colOff>
      <xdr:row>12</xdr:row>
      <xdr:rowOff>59532</xdr:rowOff>
    </xdr:to>
    <xdr:sp macro="" textlink="">
      <xdr:nvSpPr>
        <xdr:cNvPr id="10" name="Round Same Side Corner Rectangle 9">
          <a:hlinkClick xmlns:r="http://schemas.openxmlformats.org/officeDocument/2006/relationships" r:id="rId3"/>
          <a:extLst>
            <a:ext uri="{FF2B5EF4-FFF2-40B4-BE49-F238E27FC236}">
              <a16:creationId xmlns:a16="http://schemas.microsoft.com/office/drawing/2014/main" id="{00000000-0008-0000-0400-00000A000000}"/>
            </a:ext>
          </a:extLst>
        </xdr:cNvPr>
        <xdr:cNvSpPr/>
      </xdr:nvSpPr>
      <xdr:spPr>
        <a:xfrm rot="16200000">
          <a:off x="-744539" y="1077118"/>
          <a:ext cx="2333628" cy="465138"/>
        </a:xfrm>
        <a:prstGeom prst="round2Same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bg2">
                  <a:lumMod val="90000"/>
                </a:schemeClr>
              </a:solidFill>
            </a:rPr>
            <a:t>Financial Snapshot</a:t>
          </a:r>
        </a:p>
      </xdr:txBody>
    </xdr:sp>
    <xdr:clientData/>
  </xdr:twoCellAnchor>
  <xdr:twoCellAnchor>
    <xdr:from>
      <xdr:col>0</xdr:col>
      <xdr:colOff>202407</xdr:colOff>
      <xdr:row>33</xdr:row>
      <xdr:rowOff>71442</xdr:rowOff>
    </xdr:from>
    <xdr:to>
      <xdr:col>0</xdr:col>
      <xdr:colOff>627554</xdr:colOff>
      <xdr:row>43</xdr:row>
      <xdr:rowOff>28848</xdr:rowOff>
    </xdr:to>
    <xdr:sp macro="" textlink="">
      <xdr:nvSpPr>
        <xdr:cNvPr id="6" name="Round Same Side Corner Rectangle 5">
          <a:hlinkClick xmlns:r="http://schemas.openxmlformats.org/officeDocument/2006/relationships" r:id="rId4"/>
          <a:extLst>
            <a:ext uri="{FF2B5EF4-FFF2-40B4-BE49-F238E27FC236}">
              <a16:creationId xmlns:a16="http://schemas.microsoft.com/office/drawing/2014/main" id="{00000000-0008-0000-0400-000006000000}"/>
            </a:ext>
          </a:extLst>
        </xdr:cNvPr>
        <xdr:cNvSpPr/>
      </xdr:nvSpPr>
      <xdr:spPr>
        <a:xfrm rot="16200000">
          <a:off x="-516222" y="7552821"/>
          <a:ext cx="1862406" cy="425147"/>
        </a:xfrm>
        <a:prstGeom prst="round2Same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2000">
              <a:solidFill>
                <a:schemeClr val="bg2">
                  <a:lumMod val="90000"/>
                </a:schemeClr>
              </a:solidFill>
              <a:latin typeface="+mn-lt"/>
              <a:ea typeface="+mn-ea"/>
              <a:cs typeface="+mn-cs"/>
            </a:rPr>
            <a:t>Fixed vs ARM</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11906</xdr:colOff>
      <xdr:row>11</xdr:row>
      <xdr:rowOff>88633</xdr:rowOff>
    </xdr:from>
    <xdr:to>
      <xdr:col>1</xdr:col>
      <xdr:colOff>59531</xdr:colOff>
      <xdr:row>18</xdr:row>
      <xdr:rowOff>23816</xdr:rowOff>
    </xdr:to>
    <xdr:sp macro="" textlink="">
      <xdr:nvSpPr>
        <xdr:cNvPr id="2" name="Round Same Side Corner Rectangle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rot="16200000">
          <a:off x="-408123" y="3080412"/>
          <a:ext cx="1494902" cy="654844"/>
        </a:xfrm>
        <a:prstGeom prst="round2Same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chemeClr val="bg2">
                  <a:lumMod val="90000"/>
                </a:schemeClr>
              </a:solidFill>
              <a:latin typeface="+mn-lt"/>
              <a:ea typeface="+mn-ea"/>
              <a:cs typeface="+mn-cs"/>
            </a:rPr>
            <a:t>Extra Payment Dashboard</a:t>
          </a:r>
        </a:p>
      </xdr:txBody>
    </xdr:sp>
    <xdr:clientData/>
  </xdr:twoCellAnchor>
  <xdr:twoCellAnchor>
    <xdr:from>
      <xdr:col>0</xdr:col>
      <xdr:colOff>203203</xdr:colOff>
      <xdr:row>18</xdr:row>
      <xdr:rowOff>166688</xdr:rowOff>
    </xdr:from>
    <xdr:to>
      <xdr:col>1</xdr:col>
      <xdr:colOff>14517</xdr:colOff>
      <xdr:row>32</xdr:row>
      <xdr:rowOff>11910</xdr:rowOff>
    </xdr:to>
    <xdr:sp macro="" textlink="">
      <xdr:nvSpPr>
        <xdr:cNvPr id="3" name="Round Same Side Corner Rectangle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rot="16200000">
          <a:off x="-938891" y="5440251"/>
          <a:ext cx="2702722" cy="418533"/>
        </a:xfrm>
        <a:prstGeom prst="round2Same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srgbClr val="E7E6E6">
                  <a:lumMod val="90000"/>
                </a:srgbClr>
              </a:solidFill>
              <a:effectLst/>
              <a:uLnTx/>
              <a:uFillTx/>
              <a:latin typeface="+mn-lt"/>
              <a:ea typeface="+mn-ea"/>
              <a:cs typeface="+mn-cs"/>
            </a:rPr>
            <a:t>Amortization Schedule</a:t>
          </a:r>
        </a:p>
      </xdr:txBody>
    </xdr:sp>
    <xdr:clientData/>
  </xdr:twoCellAnchor>
  <xdr:twoCellAnchor>
    <xdr:from>
      <xdr:col>0</xdr:col>
      <xdr:colOff>177276</xdr:colOff>
      <xdr:row>0</xdr:row>
      <xdr:rowOff>0</xdr:rowOff>
    </xdr:from>
    <xdr:to>
      <xdr:col>0</xdr:col>
      <xdr:colOff>595809</xdr:colOff>
      <xdr:row>11</xdr:row>
      <xdr:rowOff>45011</xdr:rowOff>
    </xdr:to>
    <xdr:sp macro="" textlink="">
      <xdr:nvSpPr>
        <xdr:cNvPr id="4" name="Round Same Side Corner Rectangle 3">
          <a:hlinkClick xmlns:r="http://schemas.openxmlformats.org/officeDocument/2006/relationships" r:id="rId3"/>
          <a:extLst>
            <a:ext uri="{FF2B5EF4-FFF2-40B4-BE49-F238E27FC236}">
              <a16:creationId xmlns:a16="http://schemas.microsoft.com/office/drawing/2014/main" id="{00000000-0008-0000-0600-000004000000}"/>
            </a:ext>
          </a:extLst>
        </xdr:cNvPr>
        <xdr:cNvSpPr/>
      </xdr:nvSpPr>
      <xdr:spPr>
        <a:xfrm rot="16200000">
          <a:off x="-850400" y="1027676"/>
          <a:ext cx="2473886" cy="418533"/>
        </a:xfrm>
        <a:prstGeom prst="round2Same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2000">
              <a:solidFill>
                <a:schemeClr val="bg2">
                  <a:lumMod val="90000"/>
                </a:schemeClr>
              </a:solidFill>
              <a:latin typeface="+mn-lt"/>
              <a:ea typeface="+mn-ea"/>
              <a:cs typeface="+mn-cs"/>
            </a:rPr>
            <a:t>Financial Snapshot</a:t>
          </a:r>
        </a:p>
      </xdr:txBody>
    </xdr:sp>
    <xdr:clientData/>
  </xdr:twoCellAnchor>
  <xdr:twoCellAnchor>
    <xdr:from>
      <xdr:col>0</xdr:col>
      <xdr:colOff>194740</xdr:colOff>
      <xdr:row>32</xdr:row>
      <xdr:rowOff>53181</xdr:rowOff>
    </xdr:from>
    <xdr:to>
      <xdr:col>1</xdr:col>
      <xdr:colOff>6054</xdr:colOff>
      <xdr:row>42</xdr:row>
      <xdr:rowOff>11909</xdr:rowOff>
    </xdr:to>
    <xdr:sp macro="" textlink="">
      <xdr:nvSpPr>
        <xdr:cNvPr id="5" name="Round Same Side Corner Rectangle 4">
          <a:extLst>
            <a:ext uri="{FF2B5EF4-FFF2-40B4-BE49-F238E27FC236}">
              <a16:creationId xmlns:a16="http://schemas.microsoft.com/office/drawing/2014/main" id="{00000000-0008-0000-0600-000005000000}"/>
            </a:ext>
          </a:extLst>
        </xdr:cNvPr>
        <xdr:cNvSpPr/>
      </xdr:nvSpPr>
      <xdr:spPr>
        <a:xfrm rot="16200000">
          <a:off x="-527857" y="7764747"/>
          <a:ext cx="1863728" cy="418533"/>
        </a:xfrm>
        <a:prstGeom prst="round2SameRect">
          <a:avLst/>
        </a:prstGeom>
        <a:solidFill>
          <a:srgbClr val="26BCAA"/>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200">
              <a:solidFill>
                <a:schemeClr val="bg1"/>
              </a:solidFill>
            </a:rPr>
            <a:t>Fixed</a:t>
          </a:r>
          <a:r>
            <a:rPr lang="en-US" sz="2200" baseline="0">
              <a:solidFill>
                <a:schemeClr val="bg1"/>
              </a:solidFill>
            </a:rPr>
            <a:t> vs ARM</a:t>
          </a:r>
          <a:endParaRPr lang="en-US" sz="2200">
            <a:solidFill>
              <a:schemeClr val="bg1"/>
            </a:solidFill>
          </a:endParaRPr>
        </a:p>
      </xdr:txBody>
    </xdr:sp>
    <xdr:clientData/>
  </xdr:twoCellAnchor>
  <xdr:twoCellAnchor editAs="oneCell">
    <xdr:from>
      <xdr:col>14</xdr:col>
      <xdr:colOff>428625</xdr:colOff>
      <xdr:row>5</xdr:row>
      <xdr:rowOff>16467</xdr:rowOff>
    </xdr:from>
    <xdr:to>
      <xdr:col>25</xdr:col>
      <xdr:colOff>519218</xdr:colOff>
      <xdr:row>14</xdr:row>
      <xdr:rowOff>119061</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4"/>
        <a:stretch>
          <a:fillRect/>
        </a:stretch>
      </xdr:blipFill>
      <xdr:spPr>
        <a:xfrm>
          <a:off x="11680031" y="1159467"/>
          <a:ext cx="6770000" cy="2376688"/>
        </a:xfrm>
        <a:prstGeom prst="rect">
          <a:avLst/>
        </a:prstGeom>
      </xdr:spPr>
    </xdr:pic>
    <xdr:clientData/>
  </xdr:twoCellAnchor>
  <xdr:twoCellAnchor>
    <xdr:from>
      <xdr:col>2</xdr:col>
      <xdr:colOff>254000</xdr:colOff>
      <xdr:row>25</xdr:row>
      <xdr:rowOff>141553</xdr:rowOff>
    </xdr:from>
    <xdr:to>
      <xdr:col>5</xdr:col>
      <xdr:colOff>338667</xdr:colOff>
      <xdr:row>29</xdr:row>
      <xdr:rowOff>46302</xdr:rowOff>
    </xdr:to>
    <xdr:sp macro="" textlink="">
      <xdr:nvSpPr>
        <xdr:cNvPr id="83" name="Rectangle 82">
          <a:extLst>
            <a:ext uri="{FF2B5EF4-FFF2-40B4-BE49-F238E27FC236}">
              <a16:creationId xmlns:a16="http://schemas.microsoft.com/office/drawing/2014/main" id="{00000000-0008-0000-0600-000053000000}"/>
            </a:ext>
          </a:extLst>
        </xdr:cNvPr>
        <xdr:cNvSpPr/>
      </xdr:nvSpPr>
      <xdr:spPr>
        <a:xfrm>
          <a:off x="1468438" y="5225522"/>
          <a:ext cx="1513417" cy="666749"/>
        </a:xfrm>
        <a:prstGeom prst="rect">
          <a:avLst/>
        </a:prstGeom>
        <a:solidFill>
          <a:srgbClr val="4DC76D"/>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1" baseline="0">
              <a:solidFill>
                <a:sysClr val="windowText" lastClr="000000"/>
              </a:solidFill>
              <a:effectLst/>
              <a:latin typeface="Arial" panose="020B0604020202020204" pitchFamily="34" charset="0"/>
              <a:ea typeface="+mn-ea"/>
              <a:cs typeface="Arial" panose="020B0604020202020204" pitchFamily="34" charset="0"/>
            </a:rPr>
            <a:t>Principal Reduction  VERSUS 30 year Fixed</a:t>
          </a:r>
          <a:endParaRPr lang="en-US" sz="1200">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xdr:from>
      <xdr:col>5</xdr:col>
      <xdr:colOff>427234</xdr:colOff>
      <xdr:row>26</xdr:row>
      <xdr:rowOff>66144</xdr:rowOff>
    </xdr:from>
    <xdr:to>
      <xdr:col>5</xdr:col>
      <xdr:colOff>1346730</xdr:colOff>
      <xdr:row>28</xdr:row>
      <xdr:rowOff>161395</xdr:rowOff>
    </xdr:to>
    <xdr:grpSp>
      <xdr:nvGrpSpPr>
        <xdr:cNvPr id="88" name="Group 87">
          <a:extLst>
            <a:ext uri="{FF2B5EF4-FFF2-40B4-BE49-F238E27FC236}">
              <a16:creationId xmlns:a16="http://schemas.microsoft.com/office/drawing/2014/main" id="{00000000-0008-0000-0600-000058000000}"/>
            </a:ext>
          </a:extLst>
        </xdr:cNvPr>
        <xdr:cNvGrpSpPr/>
      </xdr:nvGrpSpPr>
      <xdr:grpSpPr>
        <a:xfrm>
          <a:off x="3109474" y="5674464"/>
          <a:ext cx="919496" cy="461011"/>
          <a:chOff x="3616784" y="5281082"/>
          <a:chExt cx="912882" cy="476251"/>
        </a:xfrm>
        <a:solidFill>
          <a:srgbClr val="4DC76D"/>
        </a:solidFill>
      </xdr:grpSpPr>
      <xdr:sp macro="" textlink="">
        <xdr:nvSpPr>
          <xdr:cNvPr id="85" name="Right Arrow 84">
            <a:extLst>
              <a:ext uri="{FF2B5EF4-FFF2-40B4-BE49-F238E27FC236}">
                <a16:creationId xmlns:a16="http://schemas.microsoft.com/office/drawing/2014/main" id="{00000000-0008-0000-0600-000055000000}"/>
              </a:ext>
            </a:extLst>
          </xdr:cNvPr>
          <xdr:cNvSpPr/>
        </xdr:nvSpPr>
        <xdr:spPr>
          <a:xfrm>
            <a:off x="3968749" y="5281082"/>
            <a:ext cx="560917" cy="476251"/>
          </a:xfrm>
          <a:prstGeom prst="rightArrow">
            <a:avLst/>
          </a:prstGeom>
          <a:grpFill/>
          <a:ln w="12700">
            <a:solidFill>
              <a:srgbClr val="4DC76D"/>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6" name="Rectangle 85">
            <a:extLst>
              <a:ext uri="{FF2B5EF4-FFF2-40B4-BE49-F238E27FC236}">
                <a16:creationId xmlns:a16="http://schemas.microsoft.com/office/drawing/2014/main" id="{00000000-0008-0000-0600-000056000000}"/>
              </a:ext>
            </a:extLst>
          </xdr:cNvPr>
          <xdr:cNvSpPr/>
        </xdr:nvSpPr>
        <xdr:spPr>
          <a:xfrm>
            <a:off x="3772959" y="5386918"/>
            <a:ext cx="105833" cy="275166"/>
          </a:xfrm>
          <a:prstGeom prst="rect">
            <a:avLst/>
          </a:prstGeom>
          <a:grpFill/>
          <a:ln w="12700">
            <a:solidFill>
              <a:srgbClr val="4DC76D"/>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7" name="Rectangle 86">
            <a:extLst>
              <a:ext uri="{FF2B5EF4-FFF2-40B4-BE49-F238E27FC236}">
                <a16:creationId xmlns:a16="http://schemas.microsoft.com/office/drawing/2014/main" id="{00000000-0008-0000-0600-000057000000}"/>
              </a:ext>
            </a:extLst>
          </xdr:cNvPr>
          <xdr:cNvSpPr/>
        </xdr:nvSpPr>
        <xdr:spPr>
          <a:xfrm>
            <a:off x="3616784" y="5386917"/>
            <a:ext cx="79514" cy="275166"/>
          </a:xfrm>
          <a:prstGeom prst="rect">
            <a:avLst/>
          </a:prstGeom>
          <a:grpFill/>
          <a:ln w="12700">
            <a:solidFill>
              <a:srgbClr val="4DC76D"/>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7</xdr:col>
      <xdr:colOff>635000</xdr:colOff>
      <xdr:row>23</xdr:row>
      <xdr:rowOff>148168</xdr:rowOff>
    </xdr:from>
    <xdr:to>
      <xdr:col>7</xdr:col>
      <xdr:colOff>931332</xdr:colOff>
      <xdr:row>26</xdr:row>
      <xdr:rowOff>179920</xdr:rowOff>
    </xdr:to>
    <xdr:grpSp>
      <xdr:nvGrpSpPr>
        <xdr:cNvPr id="89" name="Group 88">
          <a:extLst>
            <a:ext uri="{FF2B5EF4-FFF2-40B4-BE49-F238E27FC236}">
              <a16:creationId xmlns:a16="http://schemas.microsoft.com/office/drawing/2014/main" id="{00000000-0008-0000-0600-000059000000}"/>
            </a:ext>
          </a:extLst>
        </xdr:cNvPr>
        <xdr:cNvGrpSpPr/>
      </xdr:nvGrpSpPr>
      <xdr:grpSpPr>
        <a:xfrm rot="5400000">
          <a:off x="6020010" y="5329558"/>
          <a:ext cx="621032" cy="296332"/>
          <a:chOff x="3616784" y="5281082"/>
          <a:chExt cx="912882" cy="476251"/>
        </a:xfrm>
        <a:noFill/>
      </xdr:grpSpPr>
      <xdr:sp macro="" textlink="">
        <xdr:nvSpPr>
          <xdr:cNvPr id="90" name="Right Arrow 89">
            <a:extLst>
              <a:ext uri="{FF2B5EF4-FFF2-40B4-BE49-F238E27FC236}">
                <a16:creationId xmlns:a16="http://schemas.microsoft.com/office/drawing/2014/main" id="{00000000-0008-0000-0600-00005A000000}"/>
              </a:ext>
            </a:extLst>
          </xdr:cNvPr>
          <xdr:cNvSpPr/>
        </xdr:nvSpPr>
        <xdr:spPr>
          <a:xfrm>
            <a:off x="3968749" y="5281082"/>
            <a:ext cx="560917" cy="476251"/>
          </a:xfrm>
          <a:prstGeom prst="rightArrow">
            <a:avLst/>
          </a:prstGeom>
          <a:grpFill/>
          <a:ln w="12700">
            <a:solidFill>
              <a:srgbClr val="4DC76D"/>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1" name="Rectangle 90">
            <a:extLst>
              <a:ext uri="{FF2B5EF4-FFF2-40B4-BE49-F238E27FC236}">
                <a16:creationId xmlns:a16="http://schemas.microsoft.com/office/drawing/2014/main" id="{00000000-0008-0000-0600-00005B000000}"/>
              </a:ext>
            </a:extLst>
          </xdr:cNvPr>
          <xdr:cNvSpPr/>
        </xdr:nvSpPr>
        <xdr:spPr>
          <a:xfrm>
            <a:off x="3772959" y="5386918"/>
            <a:ext cx="105833" cy="275166"/>
          </a:xfrm>
          <a:prstGeom prst="rect">
            <a:avLst/>
          </a:prstGeom>
          <a:grpFill/>
          <a:ln w="12700">
            <a:solidFill>
              <a:srgbClr val="4DC76D"/>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2" name="Rectangle 91">
            <a:extLst>
              <a:ext uri="{FF2B5EF4-FFF2-40B4-BE49-F238E27FC236}">
                <a16:creationId xmlns:a16="http://schemas.microsoft.com/office/drawing/2014/main" id="{00000000-0008-0000-0600-00005C000000}"/>
              </a:ext>
            </a:extLst>
          </xdr:cNvPr>
          <xdr:cNvSpPr/>
        </xdr:nvSpPr>
        <xdr:spPr>
          <a:xfrm>
            <a:off x="3616784" y="5386917"/>
            <a:ext cx="79514" cy="275166"/>
          </a:xfrm>
          <a:prstGeom prst="rect">
            <a:avLst/>
          </a:prstGeom>
          <a:grpFill/>
          <a:ln w="12700">
            <a:solidFill>
              <a:srgbClr val="4DC76D"/>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6</xdr:col>
      <xdr:colOff>710901</xdr:colOff>
      <xdr:row>23</xdr:row>
      <xdr:rowOff>36888</xdr:rowOff>
    </xdr:from>
    <xdr:to>
      <xdr:col>6</xdr:col>
      <xdr:colOff>1041400</xdr:colOff>
      <xdr:row>26</xdr:row>
      <xdr:rowOff>184160</xdr:rowOff>
    </xdr:to>
    <xdr:grpSp>
      <xdr:nvGrpSpPr>
        <xdr:cNvPr id="99" name="Group 98">
          <a:extLst>
            <a:ext uri="{FF2B5EF4-FFF2-40B4-BE49-F238E27FC236}">
              <a16:creationId xmlns:a16="http://schemas.microsoft.com/office/drawing/2014/main" id="{00000000-0008-0000-0600-000063000000}"/>
            </a:ext>
          </a:extLst>
        </xdr:cNvPr>
        <xdr:cNvGrpSpPr/>
      </xdr:nvGrpSpPr>
      <xdr:grpSpPr>
        <a:xfrm>
          <a:off x="4825701" y="5055928"/>
          <a:ext cx="330499" cy="736552"/>
          <a:chOff x="4806650" y="4651222"/>
          <a:chExt cx="330499" cy="729356"/>
        </a:xfrm>
      </xdr:grpSpPr>
      <xdr:grpSp>
        <xdr:nvGrpSpPr>
          <xdr:cNvPr id="93" name="Group 92">
            <a:extLst>
              <a:ext uri="{FF2B5EF4-FFF2-40B4-BE49-F238E27FC236}">
                <a16:creationId xmlns:a16="http://schemas.microsoft.com/office/drawing/2014/main" id="{00000000-0008-0000-0600-00005D000000}"/>
              </a:ext>
            </a:extLst>
          </xdr:cNvPr>
          <xdr:cNvGrpSpPr/>
        </xdr:nvGrpSpPr>
        <xdr:grpSpPr>
          <a:xfrm rot="5400000">
            <a:off x="4663769" y="4907198"/>
            <a:ext cx="616261" cy="330499"/>
            <a:chOff x="3616772" y="5281082"/>
            <a:chExt cx="912894" cy="476251"/>
          </a:xfrm>
          <a:noFill/>
        </xdr:grpSpPr>
        <xdr:sp macro="" textlink="">
          <xdr:nvSpPr>
            <xdr:cNvPr id="94" name="Right Arrow 93">
              <a:extLst>
                <a:ext uri="{FF2B5EF4-FFF2-40B4-BE49-F238E27FC236}">
                  <a16:creationId xmlns:a16="http://schemas.microsoft.com/office/drawing/2014/main" id="{00000000-0008-0000-0600-00005E000000}"/>
                </a:ext>
              </a:extLst>
            </xdr:cNvPr>
            <xdr:cNvSpPr/>
          </xdr:nvSpPr>
          <xdr:spPr>
            <a:xfrm>
              <a:off x="3968749" y="5281082"/>
              <a:ext cx="560917" cy="476251"/>
            </a:xfrm>
            <a:prstGeom prst="rightArrow">
              <a:avLst/>
            </a:prstGeom>
            <a:grpFill/>
            <a:ln w="12700">
              <a:solidFill>
                <a:srgbClr val="4DC76D"/>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5" name="Rectangle 94">
              <a:extLst>
                <a:ext uri="{FF2B5EF4-FFF2-40B4-BE49-F238E27FC236}">
                  <a16:creationId xmlns:a16="http://schemas.microsoft.com/office/drawing/2014/main" id="{00000000-0008-0000-0600-00005F000000}"/>
                </a:ext>
              </a:extLst>
            </xdr:cNvPr>
            <xdr:cNvSpPr/>
          </xdr:nvSpPr>
          <xdr:spPr>
            <a:xfrm>
              <a:off x="3772959" y="5386918"/>
              <a:ext cx="105833" cy="275166"/>
            </a:xfrm>
            <a:prstGeom prst="rect">
              <a:avLst/>
            </a:prstGeom>
            <a:grpFill/>
            <a:ln w="12700">
              <a:solidFill>
                <a:srgbClr val="4DC76D"/>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6" name="Rectangle 95">
              <a:extLst>
                <a:ext uri="{FF2B5EF4-FFF2-40B4-BE49-F238E27FC236}">
                  <a16:creationId xmlns:a16="http://schemas.microsoft.com/office/drawing/2014/main" id="{00000000-0008-0000-0600-000060000000}"/>
                </a:ext>
              </a:extLst>
            </xdr:cNvPr>
            <xdr:cNvSpPr/>
          </xdr:nvSpPr>
          <xdr:spPr>
            <a:xfrm>
              <a:off x="3616772" y="5386917"/>
              <a:ext cx="79514" cy="275166"/>
            </a:xfrm>
            <a:prstGeom prst="rect">
              <a:avLst/>
            </a:prstGeom>
            <a:grpFill/>
            <a:ln w="12700">
              <a:solidFill>
                <a:srgbClr val="4DC76D"/>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98" name="Rectangle 97">
            <a:extLst>
              <a:ext uri="{FF2B5EF4-FFF2-40B4-BE49-F238E27FC236}">
                <a16:creationId xmlns:a16="http://schemas.microsoft.com/office/drawing/2014/main" id="{00000000-0008-0000-0600-000062000000}"/>
              </a:ext>
            </a:extLst>
          </xdr:cNvPr>
          <xdr:cNvSpPr/>
        </xdr:nvSpPr>
        <xdr:spPr>
          <a:xfrm>
            <a:off x="4875101" y="4651222"/>
            <a:ext cx="190954" cy="53677"/>
          </a:xfrm>
          <a:prstGeom prst="rect">
            <a:avLst/>
          </a:prstGeom>
          <a:noFill/>
          <a:ln w="12700">
            <a:solidFill>
              <a:srgbClr val="4DC76D"/>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8</xdr:col>
      <xdr:colOff>677332</xdr:colOff>
      <xdr:row>24</xdr:row>
      <xdr:rowOff>84667</xdr:rowOff>
    </xdr:from>
    <xdr:to>
      <xdr:col>8</xdr:col>
      <xdr:colOff>933748</xdr:colOff>
      <xdr:row>26</xdr:row>
      <xdr:rowOff>182332</xdr:rowOff>
    </xdr:to>
    <xdr:grpSp>
      <xdr:nvGrpSpPr>
        <xdr:cNvPr id="100" name="Group 99">
          <a:extLst>
            <a:ext uri="{FF2B5EF4-FFF2-40B4-BE49-F238E27FC236}">
              <a16:creationId xmlns:a16="http://schemas.microsoft.com/office/drawing/2014/main" id="{00000000-0008-0000-0600-000064000000}"/>
            </a:ext>
          </a:extLst>
        </xdr:cNvPr>
        <xdr:cNvGrpSpPr/>
      </xdr:nvGrpSpPr>
      <xdr:grpSpPr>
        <a:xfrm rot="5400000">
          <a:off x="7553747" y="5430732"/>
          <a:ext cx="463425" cy="256416"/>
          <a:chOff x="3772964" y="5281082"/>
          <a:chExt cx="756702" cy="476251"/>
        </a:xfrm>
        <a:noFill/>
      </xdr:grpSpPr>
      <xdr:sp macro="" textlink="">
        <xdr:nvSpPr>
          <xdr:cNvPr id="101" name="Right Arrow 100">
            <a:extLst>
              <a:ext uri="{FF2B5EF4-FFF2-40B4-BE49-F238E27FC236}">
                <a16:creationId xmlns:a16="http://schemas.microsoft.com/office/drawing/2014/main" id="{00000000-0008-0000-0600-000065000000}"/>
              </a:ext>
            </a:extLst>
          </xdr:cNvPr>
          <xdr:cNvSpPr/>
        </xdr:nvSpPr>
        <xdr:spPr>
          <a:xfrm>
            <a:off x="3968749" y="5281082"/>
            <a:ext cx="560917" cy="476251"/>
          </a:xfrm>
          <a:prstGeom prst="rightArrow">
            <a:avLst/>
          </a:prstGeom>
          <a:grpFill/>
          <a:ln w="12700">
            <a:solidFill>
              <a:srgbClr val="4DC76D"/>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2" name="Rectangle 101">
            <a:extLst>
              <a:ext uri="{FF2B5EF4-FFF2-40B4-BE49-F238E27FC236}">
                <a16:creationId xmlns:a16="http://schemas.microsoft.com/office/drawing/2014/main" id="{00000000-0008-0000-0600-000066000000}"/>
              </a:ext>
            </a:extLst>
          </xdr:cNvPr>
          <xdr:cNvSpPr/>
        </xdr:nvSpPr>
        <xdr:spPr>
          <a:xfrm>
            <a:off x="3772964" y="5386923"/>
            <a:ext cx="105833" cy="275165"/>
          </a:xfrm>
          <a:prstGeom prst="rect">
            <a:avLst/>
          </a:prstGeom>
          <a:grpFill/>
          <a:ln w="12700">
            <a:solidFill>
              <a:srgbClr val="4DC76D"/>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5</xdr:col>
      <xdr:colOff>878419</xdr:colOff>
      <xdr:row>31</xdr:row>
      <xdr:rowOff>95250</xdr:rowOff>
    </xdr:from>
    <xdr:to>
      <xdr:col>8</xdr:col>
      <xdr:colOff>63501</xdr:colOff>
      <xdr:row>36</xdr:row>
      <xdr:rowOff>31750</xdr:rowOff>
    </xdr:to>
    <xdr:grpSp>
      <xdr:nvGrpSpPr>
        <xdr:cNvPr id="111" name="Group 110">
          <a:extLst>
            <a:ext uri="{FF2B5EF4-FFF2-40B4-BE49-F238E27FC236}">
              <a16:creationId xmlns:a16="http://schemas.microsoft.com/office/drawing/2014/main" id="{00000000-0008-0000-0600-00006F000000}"/>
            </a:ext>
          </a:extLst>
        </xdr:cNvPr>
        <xdr:cNvGrpSpPr/>
      </xdr:nvGrpSpPr>
      <xdr:grpSpPr>
        <a:xfrm>
          <a:off x="3560659" y="6628130"/>
          <a:ext cx="3482762" cy="850900"/>
          <a:chOff x="4360334" y="6381751"/>
          <a:chExt cx="3732081" cy="889000"/>
        </a:xfrm>
        <a:solidFill>
          <a:schemeClr val="bg1">
            <a:lumMod val="85000"/>
          </a:schemeClr>
        </a:solidFill>
      </xdr:grpSpPr>
      <xdr:sp macro="" textlink="">
        <xdr:nvSpPr>
          <xdr:cNvPr id="105" name="Rounded Rectangular Callout 104">
            <a:extLst>
              <a:ext uri="{FF2B5EF4-FFF2-40B4-BE49-F238E27FC236}">
                <a16:creationId xmlns:a16="http://schemas.microsoft.com/office/drawing/2014/main" id="{00000000-0008-0000-0600-000069000000}"/>
              </a:ext>
            </a:extLst>
          </xdr:cNvPr>
          <xdr:cNvSpPr/>
        </xdr:nvSpPr>
        <xdr:spPr>
          <a:xfrm flipV="1">
            <a:off x="4360334" y="6381751"/>
            <a:ext cx="3732081" cy="889000"/>
          </a:xfrm>
          <a:prstGeom prst="wedgeRoundRectCallout">
            <a:avLst>
              <a:gd name="adj1" fmla="val -63698"/>
              <a:gd name="adj2" fmla="val 596"/>
              <a:gd name="adj3" fmla="val 16667"/>
            </a:avLst>
          </a:prstGeom>
          <a:grp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9" name="TextBox 108">
            <a:extLst>
              <a:ext uri="{FF2B5EF4-FFF2-40B4-BE49-F238E27FC236}">
                <a16:creationId xmlns:a16="http://schemas.microsoft.com/office/drawing/2014/main" id="{00000000-0008-0000-0600-00006D000000}"/>
              </a:ext>
            </a:extLst>
          </xdr:cNvPr>
          <xdr:cNvSpPr txBox="1"/>
        </xdr:nvSpPr>
        <xdr:spPr>
          <a:xfrm>
            <a:off x="4476749" y="6455830"/>
            <a:ext cx="3562349" cy="76200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i="1">
                <a:solidFill>
                  <a:schemeClr val="dk1"/>
                </a:solidFill>
                <a:effectLst/>
                <a:latin typeface="Arial" panose="020B0604020202020204" pitchFamily="34" charset="0"/>
                <a:ea typeface="+mn-ea"/>
                <a:cs typeface="Arial" panose="020B0604020202020204" pitchFamily="34" charset="0"/>
              </a:rPr>
              <a:t>It is optional,</a:t>
            </a:r>
            <a:r>
              <a:rPr lang="en-US" sz="1400" b="1" i="1" baseline="0">
                <a:solidFill>
                  <a:schemeClr val="dk1"/>
                </a:solidFill>
                <a:effectLst/>
                <a:latin typeface="Arial" panose="020B0604020202020204" pitchFamily="34" charset="0"/>
                <a:ea typeface="+mn-ea"/>
                <a:cs typeface="Arial" panose="020B0604020202020204" pitchFamily="34" charset="0"/>
              </a:rPr>
              <a:t> however </a:t>
            </a:r>
            <a:r>
              <a:rPr lang="en-US" sz="1400" b="1" i="1">
                <a:solidFill>
                  <a:schemeClr val="dk1"/>
                </a:solidFill>
                <a:effectLst/>
                <a:latin typeface="Arial" panose="020B0604020202020204" pitchFamily="34" charset="0"/>
                <a:ea typeface="+mn-ea"/>
                <a:cs typeface="Arial" panose="020B0604020202020204" pitchFamily="34" charset="0"/>
              </a:rPr>
              <a:t>if you make the higher payment look how much your </a:t>
            </a:r>
            <a:r>
              <a:rPr lang="en-US" sz="1400" b="1" i="1" u="sng">
                <a:solidFill>
                  <a:schemeClr val="dk1"/>
                </a:solidFill>
                <a:effectLst/>
                <a:latin typeface="Arial" panose="020B0604020202020204" pitchFamily="34" charset="0"/>
                <a:ea typeface="+mn-ea"/>
                <a:cs typeface="Arial" panose="020B0604020202020204" pitchFamily="34" charset="0"/>
              </a:rPr>
              <a:t>Loan Balance </a:t>
            </a:r>
            <a:r>
              <a:rPr lang="en-US" sz="1400" b="1" i="1">
                <a:solidFill>
                  <a:schemeClr val="dk1"/>
                </a:solidFill>
                <a:effectLst/>
                <a:latin typeface="Arial" panose="020B0604020202020204" pitchFamily="34" charset="0"/>
                <a:ea typeface="+mn-ea"/>
                <a:cs typeface="Arial" panose="020B0604020202020204" pitchFamily="34" charset="0"/>
              </a:rPr>
              <a:t>is reduced.  </a:t>
            </a:r>
            <a:endParaRPr lang="en-US" sz="1400" b="1" i="1">
              <a:effectLst/>
              <a:latin typeface="Arial" panose="020B0604020202020204" pitchFamily="34" charset="0"/>
              <a:cs typeface="Arial" panose="020B0604020202020204" pitchFamily="34" charset="0"/>
            </a:endParaRPr>
          </a:p>
          <a:p>
            <a:endParaRPr lang="en-US" sz="1400" b="1" i="1">
              <a:latin typeface="Arial" panose="020B0604020202020204" pitchFamily="34" charset="0"/>
              <a:cs typeface="Arial" panose="020B0604020202020204" pitchFamily="34" charset="0"/>
            </a:endParaRPr>
          </a:p>
        </xdr:txBody>
      </xdr:sp>
    </xdr:grpSp>
    <xdr:clientData/>
  </xdr:twoCellAnchor>
  <xdr:twoCellAnchor editAs="oneCell">
    <xdr:from>
      <xdr:col>2</xdr:col>
      <xdr:colOff>232834</xdr:colOff>
      <xdr:row>30</xdr:row>
      <xdr:rowOff>169333</xdr:rowOff>
    </xdr:from>
    <xdr:to>
      <xdr:col>5</xdr:col>
      <xdr:colOff>476250</xdr:colOff>
      <xdr:row>45</xdr:row>
      <xdr:rowOff>160613</xdr:rowOff>
    </xdr:to>
    <xdr:pic>
      <xdr:nvPicPr>
        <xdr:cNvPr id="115" name="Picture 114" descr="Related image">
          <a:extLst>
            <a:ext uri="{FF2B5EF4-FFF2-40B4-BE49-F238E27FC236}">
              <a16:creationId xmlns:a16="http://schemas.microsoft.com/office/drawing/2014/main" id="{00000000-0008-0000-0600-000073000000}"/>
            </a:ext>
          </a:extLst>
        </xdr:cNvPr>
        <xdr:cNvPicPr>
          <a:picLocks noChangeAspect="1" noChangeArrowheads="1"/>
        </xdr:cNvPicPr>
      </xdr:nvPicPr>
      <xdr:blipFill rotWithShape="1">
        <a:blip xmlns:r="http://schemas.openxmlformats.org/officeDocument/2006/relationships" r:embed="rId5">
          <a:clrChange>
            <a:clrFrom>
              <a:srgbClr val="000000">
                <a:alpha val="0"/>
              </a:srgbClr>
            </a:clrFrom>
            <a:clrTo>
              <a:srgbClr val="000000">
                <a:alpha val="0"/>
              </a:srgbClr>
            </a:clrTo>
          </a:clrChange>
          <a:extLst>
            <a:ext uri="{28A0092B-C50C-407E-A947-70E740481C1C}">
              <a14:useLocalDpi xmlns:a14="http://schemas.microsoft.com/office/drawing/2010/main" val="0"/>
            </a:ext>
          </a:extLst>
        </a:blip>
        <a:srcRect l="20389" r="20389"/>
        <a:stretch/>
      </xdr:blipFill>
      <xdr:spPr bwMode="auto">
        <a:xfrm>
          <a:off x="1460501" y="6180666"/>
          <a:ext cx="1682749" cy="2848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558276</xdr:colOff>
      <xdr:row>3</xdr:row>
      <xdr:rowOff>14551</xdr:rowOff>
    </xdr:from>
    <xdr:to>
      <xdr:col>17</xdr:col>
      <xdr:colOff>251359</xdr:colOff>
      <xdr:row>4</xdr:row>
      <xdr:rowOff>109801</xdr:rowOff>
    </xdr:to>
    <xdr:sp macro="" textlink="">
      <xdr:nvSpPr>
        <xdr:cNvPr id="112" name="TextBox 111">
          <a:extLst>
            <a:ext uri="{FF2B5EF4-FFF2-40B4-BE49-F238E27FC236}">
              <a16:creationId xmlns:a16="http://schemas.microsoft.com/office/drawing/2014/main" id="{00000000-0008-0000-0600-000070000000}"/>
            </a:ext>
          </a:extLst>
        </xdr:cNvPr>
        <xdr:cNvSpPr txBox="1"/>
      </xdr:nvSpPr>
      <xdr:spPr>
        <a:xfrm>
          <a:off x="11809682" y="633676"/>
          <a:ext cx="151474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Your</a:t>
          </a:r>
          <a:r>
            <a:rPr lang="en-US" sz="1000" baseline="0">
              <a:latin typeface="Century Gothic" panose="020B0502020202020204" pitchFamily="34" charset="0"/>
            </a:rPr>
            <a:t> guide to </a:t>
          </a:r>
          <a:endParaRPr lang="en-US" sz="1000">
            <a:latin typeface="Century Gothic" panose="020B0502020202020204" pitchFamily="34" charset="0"/>
          </a:endParaRPr>
        </a:p>
      </xdr:txBody>
    </xdr:sp>
    <xdr:clientData/>
  </xdr:twoCellAnchor>
  <xdr:twoCellAnchor>
    <xdr:from>
      <xdr:col>14</xdr:col>
      <xdr:colOff>347926</xdr:colOff>
      <xdr:row>14</xdr:row>
      <xdr:rowOff>70116</xdr:rowOff>
    </xdr:from>
    <xdr:to>
      <xdr:col>24</xdr:col>
      <xdr:colOff>416717</xdr:colOff>
      <xdr:row>46</xdr:row>
      <xdr:rowOff>100544</xdr:rowOff>
    </xdr:to>
    <xdr:sp macro="" textlink="">
      <xdr:nvSpPr>
        <xdr:cNvPr id="113" name="TextBox 112">
          <a:extLst>
            <a:ext uri="{FF2B5EF4-FFF2-40B4-BE49-F238E27FC236}">
              <a16:creationId xmlns:a16="http://schemas.microsoft.com/office/drawing/2014/main" id="{00000000-0008-0000-0600-000071000000}"/>
            </a:ext>
          </a:extLst>
        </xdr:cNvPr>
        <xdr:cNvSpPr txBox="1"/>
      </xdr:nvSpPr>
      <xdr:spPr>
        <a:xfrm>
          <a:off x="11599332" y="3534835"/>
          <a:ext cx="6140979" cy="6221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fontAlgn="base"/>
          <a:r>
            <a:rPr lang="en-US" sz="1200" b="1" i="0">
              <a:solidFill>
                <a:srgbClr val="000000"/>
              </a:solidFill>
              <a:effectLst/>
              <a:latin typeface="Arial" panose="020B0604020202020204" pitchFamily="34" charset="0"/>
              <a:cs typeface="Arial" panose="020B0604020202020204" pitchFamily="34" charset="0"/>
            </a:rPr>
            <a:t>Definitions:</a:t>
          </a:r>
        </a:p>
        <a:p>
          <a:pPr fontAlgn="base"/>
          <a:endParaRPr lang="en-US" sz="1200" b="1">
            <a:effectLst/>
            <a:latin typeface="Arial" panose="020B0604020202020204" pitchFamily="34" charset="0"/>
            <a:cs typeface="Arial" panose="020B0604020202020204" pitchFamily="34" charset="0"/>
          </a:endParaRPr>
        </a:p>
        <a:p>
          <a:pPr fontAlgn="base"/>
          <a:r>
            <a:rPr lang="en-US" sz="1200" b="1">
              <a:effectLst/>
              <a:latin typeface="Arial" panose="020B0604020202020204" pitchFamily="34" charset="0"/>
              <a:cs typeface="Arial" panose="020B0604020202020204" pitchFamily="34" charset="0"/>
            </a:rPr>
            <a:t>Fixed Rate Mortgage </a:t>
          </a:r>
          <a:r>
            <a:rPr lang="en-US" sz="1200">
              <a:effectLst/>
              <a:latin typeface="Arial" panose="020B0604020202020204" pitchFamily="34" charset="0"/>
              <a:cs typeface="Arial" panose="020B0604020202020204" pitchFamily="34" charset="0"/>
            </a:rPr>
            <a:t>: A fixed rate mortgage has the same interest rate and monthly payment throughout the term of the mortgage. The payment is calculated to payoff the mortgage balance at the end of the term. The most common terms are 15 years and 30 years.</a:t>
          </a:r>
        </a:p>
        <a:p>
          <a:pPr fontAlgn="base"/>
          <a:endParaRPr lang="en-US" sz="1200">
            <a:effectLst/>
            <a:latin typeface="Arial" panose="020B0604020202020204" pitchFamily="34" charset="0"/>
            <a:cs typeface="Arial" panose="020B0604020202020204" pitchFamily="34" charset="0"/>
          </a:endParaRPr>
        </a:p>
        <a:p>
          <a:pPr fontAlgn="base"/>
          <a:r>
            <a:rPr lang="en-US" sz="1200" b="1">
              <a:effectLst/>
              <a:latin typeface="Arial" panose="020B0604020202020204" pitchFamily="34" charset="0"/>
              <a:cs typeface="Arial" panose="020B0604020202020204" pitchFamily="34" charset="0"/>
            </a:rPr>
            <a:t>Fully Amortizing ARM : </a:t>
          </a:r>
          <a:r>
            <a:rPr lang="en-US" sz="1200">
              <a:effectLst/>
              <a:latin typeface="Arial" panose="020B0604020202020204" pitchFamily="34" charset="0"/>
              <a:cs typeface="Arial" panose="020B0604020202020204" pitchFamily="34" charset="0"/>
            </a:rPr>
            <a:t>This is the most common type of ARM. The monthly payment is calculated to payoff the entire mortgage balance at the end of the term. The term is typically 30 years. After any fixed interest rate period has passed, the interest rate and payment adjusts at the frequency specified. A Fully Amortizing ARM will also have a maximum rate that it will not exceed. Below is a list of the most common types of Fully Amortizing ARMs.</a:t>
          </a:r>
        </a:p>
        <a:p>
          <a:endParaRPr lang="en-US" sz="1200">
            <a:latin typeface="Arial" panose="020B0604020202020204" pitchFamily="34" charset="0"/>
            <a:cs typeface="Arial" panose="020B0604020202020204" pitchFamily="34" charset="0"/>
          </a:endParaRPr>
        </a:p>
        <a:p>
          <a:pPr fontAlgn="base"/>
          <a:r>
            <a:rPr lang="en-US" sz="1200" b="1" i="0">
              <a:solidFill>
                <a:schemeClr val="dk1"/>
              </a:solidFill>
              <a:effectLst/>
              <a:latin typeface="Arial" panose="020B0604020202020204" pitchFamily="34" charset="0"/>
              <a:ea typeface="+mn-ea"/>
              <a:cs typeface="Arial" panose="020B0604020202020204" pitchFamily="34" charset="0"/>
            </a:rPr>
            <a:t>Mortgage amount: </a:t>
          </a:r>
          <a:r>
            <a:rPr lang="en-US" sz="1200" b="0" i="0">
              <a:solidFill>
                <a:schemeClr val="dk1"/>
              </a:solidFill>
              <a:effectLst/>
              <a:latin typeface="Arial" panose="020B0604020202020204" pitchFamily="34" charset="0"/>
              <a:ea typeface="+mn-ea"/>
              <a:cs typeface="Arial" panose="020B0604020202020204" pitchFamily="34" charset="0"/>
            </a:rPr>
            <a:t>Expected balance for your mortgage.</a:t>
          </a:r>
        </a:p>
        <a:p>
          <a:pPr fontAlgn="base"/>
          <a:endParaRPr lang="en-US" sz="1200" b="0" i="0">
            <a:solidFill>
              <a:schemeClr val="dk1"/>
            </a:solidFill>
            <a:effectLst/>
            <a:latin typeface="Arial" panose="020B0604020202020204" pitchFamily="34" charset="0"/>
            <a:ea typeface="+mn-ea"/>
            <a:cs typeface="Arial" panose="020B0604020202020204" pitchFamily="34" charset="0"/>
          </a:endParaRPr>
        </a:p>
        <a:p>
          <a:pPr fontAlgn="base"/>
          <a:r>
            <a:rPr lang="en-US" sz="1200" b="1" i="0">
              <a:solidFill>
                <a:schemeClr val="dk1"/>
              </a:solidFill>
              <a:effectLst/>
              <a:latin typeface="Arial" panose="020B0604020202020204" pitchFamily="34" charset="0"/>
              <a:ea typeface="+mn-ea"/>
              <a:cs typeface="Arial" panose="020B0604020202020204" pitchFamily="34" charset="0"/>
            </a:rPr>
            <a:t>Term in years: </a:t>
          </a:r>
          <a:r>
            <a:rPr lang="en-US" sz="1200" b="0" i="0">
              <a:solidFill>
                <a:schemeClr val="dk1"/>
              </a:solidFill>
              <a:effectLst/>
              <a:latin typeface="Arial" panose="020B0604020202020204" pitchFamily="34" charset="0"/>
              <a:ea typeface="+mn-ea"/>
              <a:cs typeface="Arial" panose="020B0604020202020204" pitchFamily="34" charset="0"/>
            </a:rPr>
            <a:t>The number of years over which you will repay this mortgage. The most common mortgage terms are 15 years and 30 years. Please note that for the Interest Only ARM you will have a balloon payment for the entire principal balance at the end of the loan term.</a:t>
          </a:r>
        </a:p>
        <a:p>
          <a:pPr fontAlgn="base"/>
          <a:endParaRPr lang="en-US" sz="1200" b="0" i="0">
            <a:solidFill>
              <a:schemeClr val="dk1"/>
            </a:solidFill>
            <a:effectLst/>
            <a:latin typeface="Arial" panose="020B0604020202020204" pitchFamily="34" charset="0"/>
            <a:ea typeface="+mn-ea"/>
            <a:cs typeface="Arial" panose="020B0604020202020204" pitchFamily="34" charset="0"/>
          </a:endParaRPr>
        </a:p>
        <a:p>
          <a:pPr fontAlgn="base"/>
          <a:r>
            <a:rPr lang="en-US" sz="1200" b="1" i="0">
              <a:solidFill>
                <a:schemeClr val="dk1"/>
              </a:solidFill>
              <a:effectLst/>
              <a:latin typeface="Arial" panose="020B0604020202020204" pitchFamily="34" charset="0"/>
              <a:ea typeface="+mn-ea"/>
              <a:cs typeface="Arial" panose="020B0604020202020204" pitchFamily="34" charset="0"/>
            </a:rPr>
            <a:t>Expected rate change: </a:t>
          </a:r>
          <a:r>
            <a:rPr lang="en-US" sz="1200" b="0" i="0">
              <a:solidFill>
                <a:schemeClr val="dk1"/>
              </a:solidFill>
              <a:effectLst/>
              <a:latin typeface="Arial" panose="020B0604020202020204" pitchFamily="34" charset="0"/>
              <a:ea typeface="+mn-ea"/>
              <a:cs typeface="Arial" panose="020B0604020202020204" pitchFamily="34" charset="0"/>
            </a:rPr>
            <a:t>The annual adjustment you expect in your ARM. The range for this calculator is minus 3% to plus 3%. Use a negative value if you believe interest rates will decrease, a positive value if you believe they will increase.</a:t>
          </a:r>
        </a:p>
        <a:p>
          <a:pPr fontAlgn="base"/>
          <a:endParaRPr lang="en-US" sz="1200" b="0" i="0">
            <a:solidFill>
              <a:schemeClr val="dk1"/>
            </a:solidFill>
            <a:effectLst/>
            <a:latin typeface="Arial" panose="020B0604020202020204" pitchFamily="34" charset="0"/>
            <a:ea typeface="+mn-ea"/>
            <a:cs typeface="Arial" panose="020B0604020202020204" pitchFamily="34" charset="0"/>
          </a:endParaRPr>
        </a:p>
        <a:p>
          <a:pPr fontAlgn="base"/>
          <a:r>
            <a:rPr lang="en-US" sz="1200" b="1" i="0">
              <a:solidFill>
                <a:schemeClr val="dk1"/>
              </a:solidFill>
              <a:effectLst/>
              <a:latin typeface="Arial" panose="020B0604020202020204" pitchFamily="34" charset="0"/>
              <a:ea typeface="+mn-ea"/>
              <a:cs typeface="Arial" panose="020B0604020202020204" pitchFamily="34" charset="0"/>
            </a:rPr>
            <a:t>Interest rate: </a:t>
          </a:r>
          <a:r>
            <a:rPr lang="en-US" sz="1200" b="0" i="0">
              <a:solidFill>
                <a:schemeClr val="dk1"/>
              </a:solidFill>
              <a:effectLst/>
              <a:latin typeface="Arial" panose="020B0604020202020204" pitchFamily="34" charset="0"/>
              <a:ea typeface="+mn-ea"/>
              <a:cs typeface="Arial" panose="020B0604020202020204" pitchFamily="34" charset="0"/>
            </a:rPr>
            <a:t>Annual interest rate for each mortgage type. Typically an ARM will have a lower interest rate than a fixed rate mortgage. The rate of an Interest Only ARM will vary by lender.</a:t>
          </a:r>
        </a:p>
        <a:p>
          <a:pPr fontAlgn="base"/>
          <a:endParaRPr lang="en-US" sz="1200" b="0" i="0">
            <a:solidFill>
              <a:schemeClr val="dk1"/>
            </a:solidFill>
            <a:effectLst/>
            <a:latin typeface="Arial" panose="020B0604020202020204" pitchFamily="34" charset="0"/>
            <a:ea typeface="+mn-ea"/>
            <a:cs typeface="Arial" panose="020B0604020202020204" pitchFamily="34" charset="0"/>
          </a:endParaRPr>
        </a:p>
        <a:p>
          <a:pPr fontAlgn="base"/>
          <a:r>
            <a:rPr lang="en-US" sz="1200" b="1" i="0">
              <a:solidFill>
                <a:schemeClr val="dk1"/>
              </a:solidFill>
              <a:effectLst/>
              <a:latin typeface="Arial" panose="020B0604020202020204" pitchFamily="34" charset="0"/>
              <a:ea typeface="+mn-ea"/>
              <a:cs typeface="Arial" panose="020B0604020202020204" pitchFamily="34" charset="0"/>
            </a:rPr>
            <a:t>Months rate fixed: </a:t>
          </a:r>
          <a:r>
            <a:rPr lang="en-US" sz="1200" b="0" i="0">
              <a:solidFill>
                <a:schemeClr val="dk1"/>
              </a:solidFill>
              <a:effectLst/>
              <a:latin typeface="Arial" panose="020B0604020202020204" pitchFamily="34" charset="0"/>
              <a:ea typeface="+mn-ea"/>
              <a:cs typeface="Arial" panose="020B0604020202020204" pitchFamily="34" charset="0"/>
            </a:rPr>
            <a:t>This is the number of months the rate is fixed for an ARM. During this period the interest rate and the monthly payment will remain fixed. The rate will then adjust annually by the expected rate change.</a:t>
          </a:r>
        </a:p>
        <a:p>
          <a:pPr fontAlgn="base"/>
          <a:endParaRPr lang="en-US" sz="1200" b="0" i="0">
            <a:solidFill>
              <a:schemeClr val="dk1"/>
            </a:solidFill>
            <a:effectLst/>
            <a:latin typeface="Arial" panose="020B0604020202020204" pitchFamily="34" charset="0"/>
            <a:ea typeface="+mn-ea"/>
            <a:cs typeface="Arial" panose="020B0604020202020204" pitchFamily="34" charset="0"/>
          </a:endParaRPr>
        </a:p>
        <a:p>
          <a:pPr fontAlgn="base"/>
          <a:r>
            <a:rPr lang="en-US" sz="1200" b="1" i="0">
              <a:solidFill>
                <a:schemeClr val="dk1"/>
              </a:solidFill>
              <a:effectLst/>
              <a:latin typeface="Arial" panose="020B0604020202020204" pitchFamily="34" charset="0"/>
              <a:ea typeface="+mn-ea"/>
              <a:cs typeface="Arial" panose="020B0604020202020204" pitchFamily="34" charset="0"/>
            </a:rPr>
            <a:t>Interest rate cap: </a:t>
          </a:r>
          <a:r>
            <a:rPr lang="en-US" sz="1200" b="0" i="0">
              <a:solidFill>
                <a:schemeClr val="dk1"/>
              </a:solidFill>
              <a:effectLst/>
              <a:latin typeface="Arial" panose="020B0604020202020204" pitchFamily="34" charset="0"/>
              <a:ea typeface="+mn-ea"/>
              <a:cs typeface="Arial" panose="020B0604020202020204" pitchFamily="34" charset="0"/>
            </a:rPr>
            <a:t>This is the maximum interest rate for this mortgage. The mortgage's interest rate will never exceed the interest rate cap.</a:t>
          </a:r>
        </a:p>
        <a:p>
          <a:pPr fontAlgn="base"/>
          <a:endParaRPr lang="en-US" sz="1200" b="0" i="0">
            <a:solidFill>
              <a:schemeClr val="dk1"/>
            </a:solidFill>
            <a:effectLst/>
            <a:latin typeface="Arial" panose="020B0604020202020204" pitchFamily="34" charset="0"/>
            <a:ea typeface="+mn-ea"/>
            <a:cs typeface="Arial" panose="020B0604020202020204" pitchFamily="34" charset="0"/>
          </a:endParaRPr>
        </a:p>
        <a:p>
          <a:pPr fontAlgn="base"/>
          <a:r>
            <a:rPr lang="en-US" sz="1200" b="1" i="0">
              <a:solidFill>
                <a:schemeClr val="dk1"/>
              </a:solidFill>
              <a:effectLst/>
              <a:latin typeface="Arial" panose="020B0604020202020204" pitchFamily="34" charset="0"/>
              <a:ea typeface="+mn-ea"/>
              <a:cs typeface="Arial" panose="020B0604020202020204" pitchFamily="34" charset="0"/>
            </a:rPr>
            <a:t>Monthly payment: </a:t>
          </a:r>
          <a:r>
            <a:rPr lang="en-US" sz="1200" b="0" i="0">
              <a:solidFill>
                <a:schemeClr val="dk1"/>
              </a:solidFill>
              <a:effectLst/>
              <a:latin typeface="Arial" panose="020B0604020202020204" pitchFamily="34" charset="0"/>
              <a:ea typeface="+mn-ea"/>
              <a:cs typeface="Arial" panose="020B0604020202020204" pitchFamily="34" charset="0"/>
            </a:rPr>
            <a:t>Monthly principal and interest payment (PI) for the Fixed Rate Mortgage and the Fully Amortizing ARM. This is an interest only </a:t>
          </a:r>
          <a:r>
            <a:rPr lang="en-US" sz="1100" b="0" i="0">
              <a:solidFill>
                <a:schemeClr val="dk1"/>
              </a:solidFill>
              <a:effectLst/>
              <a:latin typeface="Arial" panose="020B0604020202020204" pitchFamily="34" charset="0"/>
              <a:ea typeface="+mn-ea"/>
              <a:cs typeface="Arial" panose="020B0604020202020204" pitchFamily="34" charset="0"/>
            </a:rPr>
            <a:t>payment for an Interest Only ARM.</a:t>
          </a:r>
        </a:p>
        <a:p>
          <a:endParaRPr lang="en-US" sz="105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amily%20budget%20(monthly)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Budget Report"/>
      <sheetName val="Monthly Expenses"/>
      <sheetName val="Additional Data"/>
      <sheetName val="Family budget (monthly)1"/>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AY64"/>
  <sheetViews>
    <sheetView showGridLines="0" showRowColHeaders="0" tabSelected="1" zoomScale="58" zoomScaleNormal="58" workbookViewId="0">
      <selection activeCell="D21" sqref="D21"/>
    </sheetView>
  </sheetViews>
  <sheetFormatPr defaultColWidth="9.140625" defaultRowHeight="15" x14ac:dyDescent="0.25"/>
  <cols>
    <col min="1" max="1" width="11.85546875" style="67" customWidth="1"/>
    <col min="2" max="2" width="7.85546875" style="1" customWidth="1"/>
    <col min="3" max="3" width="36.42578125" style="1" customWidth="1"/>
    <col min="4" max="4" width="22.85546875" style="1" customWidth="1"/>
    <col min="5" max="5" width="4.85546875" style="1" customWidth="1"/>
    <col min="6" max="6" width="16.85546875" style="1" customWidth="1"/>
    <col min="7" max="7" width="17.85546875" style="1" customWidth="1"/>
    <col min="8" max="8" width="13.42578125" style="1" customWidth="1"/>
    <col min="9" max="10" width="9.140625" style="1"/>
    <col min="11" max="11" width="16.28515625" style="1" customWidth="1"/>
    <col min="12" max="12" width="4.5703125" style="1" customWidth="1"/>
    <col min="13" max="13" width="6.5703125" style="1" customWidth="1"/>
    <col min="14" max="14" width="22.85546875" style="1" customWidth="1"/>
    <col min="15" max="15" width="1.7109375" style="1" customWidth="1"/>
    <col min="16" max="16" width="20" style="1" customWidth="1"/>
    <col min="17" max="17" width="16.5703125" style="1" customWidth="1"/>
    <col min="18" max="18" width="3" style="1" customWidth="1"/>
    <col min="19" max="19" width="5" style="1" customWidth="1"/>
    <col min="20" max="20" width="18" style="1" customWidth="1"/>
    <col min="21" max="23" width="9.140625" style="1"/>
    <col min="24" max="24" width="20.85546875" style="1" customWidth="1"/>
    <col min="25" max="29" width="9.140625" style="1"/>
    <col min="30" max="30" width="19.140625" style="1" customWidth="1"/>
    <col min="31" max="31" width="24.42578125" style="1" customWidth="1"/>
    <col min="32" max="38" width="9.140625" style="1"/>
    <col min="39" max="39" width="18" style="1" customWidth="1"/>
    <col min="40" max="40" width="24.28515625" style="1" customWidth="1"/>
    <col min="41" max="44" width="9.140625" style="1"/>
    <col min="45" max="45" width="9.140625" style="1" customWidth="1"/>
    <col min="46" max="46" width="9.140625" style="1"/>
    <col min="47" max="47" width="13.28515625" style="1" customWidth="1"/>
    <col min="48" max="49" width="9.140625" style="1"/>
    <col min="50" max="50" width="27.28515625" style="1" customWidth="1"/>
    <col min="51" max="16384" width="9.140625" style="1"/>
  </cols>
  <sheetData>
    <row r="1" spans="1:51" ht="57" customHeight="1" x14ac:dyDescent="0.25">
      <c r="C1" s="17" t="s">
        <v>0</v>
      </c>
      <c r="D1" s="5"/>
      <c r="E1" s="5"/>
      <c r="F1" s="5"/>
      <c r="G1" s="5"/>
      <c r="H1" s="5"/>
      <c r="J1" s="21" t="s">
        <v>21</v>
      </c>
      <c r="K1" s="9"/>
      <c r="L1" s="9"/>
      <c r="M1" s="9"/>
      <c r="N1" s="9"/>
      <c r="O1" s="9"/>
      <c r="P1" s="9"/>
      <c r="Q1" s="5"/>
      <c r="R1" s="2"/>
      <c r="T1" s="21" t="s">
        <v>20</v>
      </c>
      <c r="U1" s="9"/>
      <c r="V1" s="5"/>
      <c r="W1" s="9"/>
      <c r="X1" s="5"/>
      <c r="Y1" s="5"/>
      <c r="Z1" s="9"/>
      <c r="AA1" s="5"/>
      <c r="AB1" s="9"/>
      <c r="AC1" s="5"/>
      <c r="AJ1" s="154" t="s">
        <v>123</v>
      </c>
      <c r="AK1" s="9"/>
      <c r="AL1" s="5"/>
      <c r="AM1" s="9"/>
      <c r="AN1" s="5"/>
      <c r="AO1" s="5"/>
      <c r="AP1" s="9"/>
      <c r="AQ1" s="5"/>
      <c r="AR1" s="9"/>
      <c r="AS1" s="5"/>
    </row>
    <row r="2" spans="1:51" x14ac:dyDescent="0.25">
      <c r="C2" s="11"/>
      <c r="D2" s="262"/>
    </row>
    <row r="3" spans="1:51" x14ac:dyDescent="0.25">
      <c r="B3" s="2"/>
      <c r="C3" s="2"/>
      <c r="D3" s="260"/>
    </row>
    <row r="4" spans="1:51" ht="25.5" x14ac:dyDescent="0.4">
      <c r="B4" s="2"/>
      <c r="C4" s="16" t="s">
        <v>1</v>
      </c>
      <c r="D4" s="260"/>
      <c r="J4" s="324" t="s">
        <v>157</v>
      </c>
      <c r="K4" s="324"/>
      <c r="L4" s="324"/>
      <c r="M4" s="324"/>
      <c r="N4" s="179" t="s">
        <v>11</v>
      </c>
      <c r="T4" s="180" t="s">
        <v>183</v>
      </c>
      <c r="U4" s="180"/>
      <c r="V4" s="180"/>
      <c r="W4" s="181"/>
      <c r="X4" s="182" t="s">
        <v>11</v>
      </c>
      <c r="AB4" s="318" t="s">
        <v>182</v>
      </c>
      <c r="AC4" s="5"/>
      <c r="AD4" s="10"/>
      <c r="AE4" s="182" t="s">
        <v>11</v>
      </c>
      <c r="AJ4" s="180" t="s">
        <v>160</v>
      </c>
      <c r="AK4" s="10"/>
      <c r="AL4" s="10"/>
      <c r="AM4" s="5"/>
      <c r="AN4" s="182" t="s">
        <v>11</v>
      </c>
      <c r="AR4" s="156"/>
      <c r="AS4" s="291" t="s">
        <v>124</v>
      </c>
      <c r="AT4" s="289"/>
      <c r="AU4" s="290"/>
      <c r="AV4" s="161"/>
      <c r="AW4" s="161"/>
      <c r="AX4" s="298">
        <f>SUM(AN12+AN28)/C6</f>
        <v>0.44219724292997176</v>
      </c>
    </row>
    <row r="5" spans="1:51" ht="10.5" customHeight="1" x14ac:dyDescent="0.25">
      <c r="B5" s="2"/>
      <c r="C5" s="2"/>
      <c r="D5" s="260"/>
      <c r="F5" s="2"/>
      <c r="J5" s="2"/>
      <c r="K5" s="2"/>
      <c r="L5" s="2"/>
      <c r="M5" s="2"/>
      <c r="N5" s="2"/>
      <c r="AR5" s="28"/>
      <c r="AS5" s="28"/>
      <c r="AT5" s="28"/>
      <c r="AU5" s="28"/>
      <c r="AX5" s="299"/>
    </row>
    <row r="6" spans="1:51" ht="20.100000000000001" customHeight="1" x14ac:dyDescent="0.35">
      <c r="B6" s="2"/>
      <c r="C6" s="326">
        <f>N14</f>
        <v>6298</v>
      </c>
      <c r="D6" s="260"/>
      <c r="J6" s="323" t="s">
        <v>12</v>
      </c>
      <c r="K6" s="323"/>
      <c r="L6" s="323"/>
      <c r="M6" s="323"/>
      <c r="N6" s="185">
        <v>4300</v>
      </c>
      <c r="P6" s="24">
        <f t="shared" ref="P6:P13" si="0">N6/$N$14</f>
        <v>0.68275643061289293</v>
      </c>
      <c r="R6" s="4"/>
      <c r="T6" s="175" t="s">
        <v>178</v>
      </c>
      <c r="U6" s="175"/>
      <c r="V6" s="175"/>
      <c r="W6" s="175"/>
      <c r="X6" s="184">
        <f>'Amortization Schedule'!D14</f>
        <v>733.42698597296226</v>
      </c>
      <c r="AB6" s="175" t="s">
        <v>183</v>
      </c>
      <c r="AC6" s="175"/>
      <c r="AD6" s="175"/>
      <c r="AE6" s="186">
        <f>X19</f>
        <v>2682.426985972962</v>
      </c>
      <c r="AF6" s="50">
        <f t="shared" ref="AF6:AF11" si="1">AE6/$AE$13</f>
        <v>0.47122729770322663</v>
      </c>
      <c r="AJ6" s="175" t="s">
        <v>33</v>
      </c>
      <c r="AK6" s="173"/>
      <c r="AL6" s="173"/>
      <c r="AM6" s="173"/>
      <c r="AN6" s="283">
        <f>X6</f>
        <v>733.42698597296226</v>
      </c>
      <c r="AO6" s="162">
        <f t="shared" ref="AO6:AO16" si="2">AN17/$AN$28</f>
        <v>0.25088339222614842</v>
      </c>
      <c r="AR6" s="28"/>
      <c r="AS6" s="288" t="s">
        <v>126</v>
      </c>
      <c r="AT6" s="273"/>
      <c r="AU6" s="175"/>
      <c r="AV6" s="286"/>
      <c r="AW6" s="287"/>
      <c r="AX6" s="292" t="str">
        <f>IF(AX4&lt;10%,"Great Shape",IF(AND(AX4&lt;20%,AX4&gt;=10%),"Good Risk",IF(AND(AX4&lt;43%,AX4&gt;20%),"Average Credit Risk",IF(AND(AX4&lt;56.8%,AX4&gt;43%),"Maximum Credit Risk",IF(AX4&gt;=35%,"High Credit Risk",0)))))</f>
        <v>Maximum Credit Risk</v>
      </c>
    </row>
    <row r="7" spans="1:51" ht="20.100000000000001" customHeight="1" x14ac:dyDescent="0.35">
      <c r="B7" s="2"/>
      <c r="C7" s="326"/>
      <c r="D7" s="260"/>
      <c r="F7" s="16" t="s">
        <v>155</v>
      </c>
      <c r="J7" s="323" t="s">
        <v>184</v>
      </c>
      <c r="K7" s="323"/>
      <c r="L7" s="323"/>
      <c r="M7" s="323"/>
      <c r="N7" s="185">
        <v>560</v>
      </c>
      <c r="P7" s="24">
        <f t="shared" si="0"/>
        <v>8.8917116544934893E-2</v>
      </c>
      <c r="T7" s="175" t="s">
        <v>179</v>
      </c>
      <c r="U7" s="175"/>
      <c r="V7" s="175"/>
      <c r="W7" s="175"/>
      <c r="X7" s="184">
        <f>D30</f>
        <v>135</v>
      </c>
      <c r="AB7" s="175" t="s">
        <v>192</v>
      </c>
      <c r="AC7" s="175"/>
      <c r="AD7" s="175"/>
      <c r="AE7" s="183">
        <v>1400</v>
      </c>
      <c r="AF7" s="50">
        <f t="shared" si="1"/>
        <v>0.24594079176594111</v>
      </c>
      <c r="AJ7" s="175" t="s">
        <v>171</v>
      </c>
      <c r="AK7" s="173"/>
      <c r="AL7" s="173"/>
      <c r="AM7" s="173"/>
      <c r="AN7" s="283">
        <f t="shared" ref="AN7" si="3">X7</f>
        <v>135</v>
      </c>
      <c r="AO7" s="162">
        <f t="shared" si="2"/>
        <v>0.10600706713780919</v>
      </c>
      <c r="AR7" s="28"/>
    </row>
    <row r="8" spans="1:51" ht="20.100000000000001" customHeight="1" x14ac:dyDescent="0.35">
      <c r="B8" s="2"/>
      <c r="C8" s="326"/>
      <c r="D8" s="260"/>
      <c r="J8" s="323" t="s">
        <v>185</v>
      </c>
      <c r="K8" s="323"/>
      <c r="L8" s="323"/>
      <c r="M8" s="323"/>
      <c r="N8" s="185">
        <v>299</v>
      </c>
      <c r="P8" s="24">
        <f t="shared" si="0"/>
        <v>4.7475389012384885E-2</v>
      </c>
      <c r="T8" s="175" t="s">
        <v>180</v>
      </c>
      <c r="U8" s="175"/>
      <c r="V8" s="175"/>
      <c r="W8" s="175"/>
      <c r="X8" s="184">
        <f>D31</f>
        <v>399</v>
      </c>
      <c r="AB8" s="175" t="s">
        <v>28</v>
      </c>
      <c r="AC8" s="175"/>
      <c r="AD8" s="175"/>
      <c r="AE8" s="183">
        <v>760</v>
      </c>
      <c r="AF8" s="50">
        <f t="shared" si="1"/>
        <v>0.13351071553008231</v>
      </c>
      <c r="AJ8" s="175" t="s">
        <v>35</v>
      </c>
      <c r="AK8" s="173"/>
      <c r="AL8" s="173"/>
      <c r="AM8" s="173"/>
      <c r="AN8" s="283">
        <f>D31</f>
        <v>399</v>
      </c>
      <c r="AO8" s="162">
        <f t="shared" si="2"/>
        <v>0.31802120141342755</v>
      </c>
      <c r="AR8" s="28"/>
      <c r="AS8" s="288" t="s">
        <v>173</v>
      </c>
      <c r="AT8" s="273"/>
      <c r="AU8" s="175"/>
      <c r="AV8" s="175"/>
      <c r="AW8" s="175"/>
      <c r="AX8" s="301">
        <f>N14</f>
        <v>6298</v>
      </c>
    </row>
    <row r="9" spans="1:51" ht="20.100000000000001" customHeight="1" x14ac:dyDescent="0.35">
      <c r="B9" s="2"/>
      <c r="C9" s="2"/>
      <c r="D9" s="260"/>
      <c r="F9" s="327">
        <f>C6-C12</f>
        <v>3513.041764027038</v>
      </c>
      <c r="G9" s="327"/>
      <c r="J9" s="323" t="s">
        <v>186</v>
      </c>
      <c r="K9" s="323"/>
      <c r="L9" s="323"/>
      <c r="M9" s="323"/>
      <c r="N9" s="185">
        <v>579</v>
      </c>
      <c r="P9" s="24">
        <f t="shared" si="0"/>
        <v>9.1933947284852338E-2</v>
      </c>
      <c r="T9" s="321" t="s">
        <v>118</v>
      </c>
      <c r="U9" s="175"/>
      <c r="V9" s="175"/>
      <c r="W9" s="175"/>
      <c r="X9" s="183">
        <v>355</v>
      </c>
      <c r="AB9" s="175" t="s">
        <v>26</v>
      </c>
      <c r="AC9" s="175"/>
      <c r="AD9" s="175"/>
      <c r="AE9" s="183">
        <v>400</v>
      </c>
      <c r="AF9" s="50">
        <f t="shared" si="1"/>
        <v>7.0268797647411743E-2</v>
      </c>
      <c r="AJ9" s="175" t="s">
        <v>161</v>
      </c>
      <c r="AK9" s="173"/>
      <c r="AL9" s="173"/>
      <c r="AM9" s="173"/>
      <c r="AN9" s="283">
        <f>D32</f>
        <v>0</v>
      </c>
      <c r="AO9" s="162">
        <f t="shared" si="2"/>
        <v>7.0671378091872794E-2</v>
      </c>
      <c r="AR9" s="28"/>
      <c r="AX9" s="302"/>
    </row>
    <row r="10" spans="1:51" ht="20.100000000000001" customHeight="1" x14ac:dyDescent="0.35">
      <c r="C10" s="16" t="s">
        <v>22</v>
      </c>
      <c r="D10" s="260"/>
      <c r="F10" s="327"/>
      <c r="G10" s="327"/>
      <c r="J10" s="323" t="s">
        <v>187</v>
      </c>
      <c r="K10" s="323"/>
      <c r="L10" s="323"/>
      <c r="M10" s="323"/>
      <c r="N10" s="185">
        <v>0</v>
      </c>
      <c r="P10" s="24">
        <f t="shared" si="0"/>
        <v>0</v>
      </c>
      <c r="T10" s="322" t="s">
        <v>119</v>
      </c>
      <c r="U10" s="175"/>
      <c r="V10" s="175"/>
      <c r="W10" s="175"/>
      <c r="X10" s="183">
        <v>150</v>
      </c>
      <c r="AB10" s="175" t="s">
        <v>30</v>
      </c>
      <c r="AC10" s="175"/>
      <c r="AD10" s="175"/>
      <c r="AE10" s="183">
        <v>350</v>
      </c>
      <c r="AF10" s="50">
        <f t="shared" si="1"/>
        <v>6.1485197941485277E-2</v>
      </c>
      <c r="AJ10" s="175" t="s">
        <v>162</v>
      </c>
      <c r="AK10" s="173"/>
      <c r="AL10" s="173"/>
      <c r="AM10" s="173"/>
      <c r="AN10" s="283">
        <f>D33</f>
        <v>102.53125</v>
      </c>
      <c r="AO10" s="162">
        <f t="shared" si="2"/>
        <v>7.7738515901060068E-2</v>
      </c>
      <c r="AR10" s="28"/>
      <c r="AS10" s="293" t="s">
        <v>127</v>
      </c>
      <c r="AT10" s="275"/>
      <c r="AU10" s="177"/>
      <c r="AV10" s="294"/>
      <c r="AW10" s="295"/>
      <c r="AX10" s="303">
        <f>AX12/$AX$8</f>
        <v>0.21752274308875233</v>
      </c>
    </row>
    <row r="11" spans="1:51" ht="20.25" customHeight="1" thickBot="1" x14ac:dyDescent="0.4">
      <c r="D11" s="260"/>
      <c r="F11" s="327"/>
      <c r="G11" s="327"/>
      <c r="J11" s="323" t="s">
        <v>188</v>
      </c>
      <c r="K11" s="323"/>
      <c r="L11" s="323"/>
      <c r="M11" s="323"/>
      <c r="N11" s="185">
        <v>0</v>
      </c>
      <c r="P11" s="24">
        <f t="shared" si="0"/>
        <v>0</v>
      </c>
      <c r="T11" s="322" t="s">
        <v>120</v>
      </c>
      <c r="U11" s="175"/>
      <c r="V11" s="175"/>
      <c r="W11" s="175"/>
      <c r="X11" s="183">
        <v>450</v>
      </c>
      <c r="AB11" s="175" t="s">
        <v>29</v>
      </c>
      <c r="AC11" s="175"/>
      <c r="AD11" s="175"/>
      <c r="AE11" s="183">
        <v>100</v>
      </c>
      <c r="AF11" s="50">
        <f t="shared" si="1"/>
        <v>1.7567199411852936E-2</v>
      </c>
      <c r="AJ11" s="219"/>
      <c r="AK11" s="209"/>
      <c r="AL11" s="209"/>
      <c r="AM11" s="209"/>
      <c r="AN11" s="285"/>
      <c r="AO11" s="162">
        <f t="shared" si="2"/>
        <v>0.17667844522968199</v>
      </c>
      <c r="AR11" s="28"/>
      <c r="AS11" s="273"/>
      <c r="AT11" s="273"/>
      <c r="AU11" s="175"/>
      <c r="AV11" s="175"/>
      <c r="AW11" s="175"/>
      <c r="AX11" s="304"/>
    </row>
    <row r="12" spans="1:51" ht="20.100000000000001" customHeight="1" thickTop="1" x14ac:dyDescent="0.35">
      <c r="A12" s="68"/>
      <c r="C12" s="325">
        <f>AX16</f>
        <v>2784.958235972962</v>
      </c>
      <c r="D12" s="260"/>
      <c r="J12" s="323" t="s">
        <v>181</v>
      </c>
      <c r="K12" s="323"/>
      <c r="L12" s="323"/>
      <c r="M12" s="323"/>
      <c r="N12" s="185">
        <v>560</v>
      </c>
      <c r="P12" s="24">
        <f t="shared" si="0"/>
        <v>8.8917116544934893E-2</v>
      </c>
      <c r="T12" s="322" t="s">
        <v>121</v>
      </c>
      <c r="U12" s="175"/>
      <c r="V12" s="175"/>
      <c r="W12" s="175"/>
      <c r="X12" s="183">
        <v>100</v>
      </c>
      <c r="AF12" s="50">
        <f>AE10/$AE$13</f>
        <v>6.1485197941485277E-2</v>
      </c>
      <c r="AJ12" s="174" t="s">
        <v>159</v>
      </c>
      <c r="AK12" s="173"/>
      <c r="AL12" s="173"/>
      <c r="AM12" s="173"/>
      <c r="AN12" s="178">
        <f>SUM(AN6:AN10)</f>
        <v>1369.9582359729623</v>
      </c>
      <c r="AO12" s="162">
        <f t="shared" si="2"/>
        <v>0</v>
      </c>
      <c r="AR12" s="28"/>
      <c r="AS12" s="288" t="s">
        <v>130</v>
      </c>
      <c r="AT12" s="175"/>
      <c r="AU12" s="175"/>
      <c r="AV12" s="175"/>
      <c r="AW12" s="175"/>
      <c r="AX12" s="301">
        <f>AN12</f>
        <v>1369.9582359729623</v>
      </c>
      <c r="AY12" s="13"/>
    </row>
    <row r="13" spans="1:51" ht="20.100000000000001" customHeight="1" thickBot="1" x14ac:dyDescent="0.4">
      <c r="C13" s="325"/>
      <c r="D13" s="260"/>
      <c r="J13" s="328" t="s">
        <v>18</v>
      </c>
      <c r="K13" s="328"/>
      <c r="L13" s="328"/>
      <c r="M13" s="328"/>
      <c r="N13" s="185">
        <v>0</v>
      </c>
      <c r="O13" s="2"/>
      <c r="P13" s="24">
        <f t="shared" si="0"/>
        <v>0</v>
      </c>
      <c r="T13" s="322" t="s">
        <v>122</v>
      </c>
      <c r="U13" s="175"/>
      <c r="V13" s="175"/>
      <c r="W13" s="175"/>
      <c r="X13" s="183">
        <v>110</v>
      </c>
      <c r="AB13" s="177" t="s">
        <v>92</v>
      </c>
      <c r="AC13" s="175"/>
      <c r="AD13" s="175"/>
      <c r="AE13" s="178">
        <f>SUM(AE6:AE11)</f>
        <v>5692.426985972962</v>
      </c>
      <c r="AF13" s="50">
        <f>AE11/$AE$13</f>
        <v>1.7567199411852936E-2</v>
      </c>
      <c r="AO13" s="162">
        <f t="shared" si="2"/>
        <v>0</v>
      </c>
      <c r="AX13" s="302"/>
    </row>
    <row r="14" spans="1:51" ht="20.100000000000001" customHeight="1" thickTop="1" x14ac:dyDescent="0.35">
      <c r="C14" s="325"/>
      <c r="D14" s="260"/>
      <c r="J14" s="329" t="s">
        <v>158</v>
      </c>
      <c r="K14" s="329"/>
      <c r="L14" s="329"/>
      <c r="M14" s="329"/>
      <c r="N14" s="320">
        <f>SUM(N6:N13)</f>
        <v>6298</v>
      </c>
      <c r="P14" s="25"/>
      <c r="T14" s="322" t="s">
        <v>181</v>
      </c>
      <c r="U14" s="175"/>
      <c r="V14" s="175"/>
      <c r="W14" s="175"/>
      <c r="X14" s="183">
        <v>250</v>
      </c>
      <c r="AB14" s="175"/>
      <c r="AC14" s="175"/>
      <c r="AD14" s="175"/>
      <c r="AE14" s="175"/>
      <c r="AO14" s="162">
        <f t="shared" si="2"/>
        <v>0</v>
      </c>
      <c r="AS14" s="293" t="s">
        <v>125</v>
      </c>
      <c r="AT14" s="275"/>
      <c r="AU14" s="177"/>
      <c r="AV14" s="294"/>
      <c r="AW14" s="295"/>
      <c r="AX14" s="303">
        <f>AX16/AX8</f>
        <v>0.44219724292997176</v>
      </c>
      <c r="AY14" s="13"/>
    </row>
    <row r="15" spans="1:51" ht="20.100000000000001" customHeight="1" x14ac:dyDescent="0.4">
      <c r="C15" s="31"/>
      <c r="D15" s="261"/>
      <c r="T15" s="218" t="s">
        <v>193</v>
      </c>
      <c r="U15" s="175"/>
      <c r="V15" s="175"/>
      <c r="W15" s="175"/>
      <c r="X15" s="183">
        <v>0</v>
      </c>
      <c r="AJ15" s="180" t="s">
        <v>128</v>
      </c>
      <c r="AK15" s="10"/>
      <c r="AL15" s="10"/>
      <c r="AM15" s="5"/>
      <c r="AN15" s="182" t="s">
        <v>11</v>
      </c>
      <c r="AO15" s="162">
        <f t="shared" si="2"/>
        <v>0</v>
      </c>
      <c r="AR15" s="158"/>
      <c r="AX15" s="302"/>
    </row>
    <row r="16" spans="1:51" ht="20.100000000000001" customHeight="1" x14ac:dyDescent="0.35">
      <c r="C16" s="2"/>
      <c r="D16" s="2"/>
      <c r="E16" s="2"/>
      <c r="F16" s="2"/>
      <c r="T16" s="218" t="s">
        <v>194</v>
      </c>
      <c r="U16" s="175"/>
      <c r="V16" s="175"/>
      <c r="W16" s="175"/>
      <c r="X16" s="183">
        <v>0</v>
      </c>
      <c r="AO16" s="162">
        <f t="shared" si="2"/>
        <v>0</v>
      </c>
      <c r="AS16" s="288" t="s">
        <v>131</v>
      </c>
      <c r="AT16" s="175"/>
      <c r="AU16" s="175"/>
      <c r="AV16" s="175"/>
      <c r="AW16" s="175"/>
      <c r="AX16" s="301">
        <f>AN28+AN12</f>
        <v>2784.958235972962</v>
      </c>
      <c r="AY16" s="13"/>
    </row>
    <row r="17" spans="3:51" ht="20.100000000000001" customHeight="1" x14ac:dyDescent="0.4">
      <c r="C17" s="2"/>
      <c r="D17" s="2"/>
      <c r="E17" s="2"/>
      <c r="F17" s="2"/>
      <c r="T17" s="218" t="s">
        <v>195</v>
      </c>
      <c r="U17" s="175"/>
      <c r="V17" s="175"/>
      <c r="W17" s="175"/>
      <c r="X17" s="183">
        <v>0</v>
      </c>
      <c r="AB17" s="319" t="s">
        <v>197</v>
      </c>
      <c r="AJ17" s="321" t="s">
        <v>118</v>
      </c>
      <c r="AK17" s="173"/>
      <c r="AL17" s="173"/>
      <c r="AM17" s="173"/>
      <c r="AN17" s="284">
        <f t="shared" ref="AN17:AN26" si="4">X9</f>
        <v>355</v>
      </c>
      <c r="AO17" s="162"/>
      <c r="AX17" s="300"/>
    </row>
    <row r="18" spans="3:51" ht="39.75" customHeight="1" thickBot="1" x14ac:dyDescent="0.4">
      <c r="C18" s="259" t="s">
        <v>74</v>
      </c>
      <c r="T18" s="218" t="s">
        <v>196</v>
      </c>
      <c r="U18" s="176"/>
      <c r="V18" s="176"/>
      <c r="W18" s="176"/>
      <c r="X18" s="183">
        <v>0</v>
      </c>
      <c r="AJ18" s="322" t="s">
        <v>119</v>
      </c>
      <c r="AK18" s="173"/>
      <c r="AL18" s="173"/>
      <c r="AM18" s="173"/>
      <c r="AN18" s="284">
        <f t="shared" si="4"/>
        <v>150</v>
      </c>
      <c r="AO18" s="162"/>
      <c r="AY18" s="13"/>
    </row>
    <row r="19" spans="3:51" ht="20.100000000000001" customHeight="1" thickTop="1" thickBot="1" x14ac:dyDescent="0.4">
      <c r="T19" s="177" t="s">
        <v>43</v>
      </c>
      <c r="U19" s="175"/>
      <c r="V19" s="175"/>
      <c r="W19" s="175"/>
      <c r="X19" s="178">
        <f>SUM(X6:X18)</f>
        <v>2682.426985972962</v>
      </c>
      <c r="AJ19" s="322" t="s">
        <v>120</v>
      </c>
      <c r="AK19" s="173"/>
      <c r="AL19" s="173"/>
      <c r="AM19" s="173"/>
      <c r="AN19" s="284">
        <f t="shared" si="4"/>
        <v>450</v>
      </c>
      <c r="AO19" s="144"/>
    </row>
    <row r="20" spans="3:51" ht="27" customHeight="1" x14ac:dyDescent="0.35">
      <c r="C20" s="220" t="s">
        <v>105</v>
      </c>
      <c r="D20" s="309">
        <v>150000</v>
      </c>
      <c r="AJ20" s="322" t="s">
        <v>121</v>
      </c>
      <c r="AK20" s="173"/>
      <c r="AL20" s="173"/>
      <c r="AM20" s="173"/>
      <c r="AN20" s="284">
        <f t="shared" si="4"/>
        <v>100</v>
      </c>
      <c r="AT20" s="244" t="s">
        <v>137</v>
      </c>
      <c r="AU20" s="245"/>
      <c r="AV20" s="245"/>
      <c r="AW20" s="245"/>
      <c r="AX20" s="246"/>
    </row>
    <row r="21" spans="3:51" ht="20.100000000000001" customHeight="1" x14ac:dyDescent="0.35">
      <c r="C21" s="220" t="s">
        <v>169</v>
      </c>
      <c r="D21" s="281">
        <v>3.5000000000000003E-2</v>
      </c>
      <c r="E21" s="280" t="s">
        <v>172</v>
      </c>
      <c r="F21" s="306">
        <f>-D20*D21</f>
        <v>-5250.0000000000009</v>
      </c>
      <c r="AJ21" s="322" t="s">
        <v>122</v>
      </c>
      <c r="AK21" s="173"/>
      <c r="AL21" s="173"/>
      <c r="AM21" s="173"/>
      <c r="AN21" s="284">
        <f t="shared" si="4"/>
        <v>110</v>
      </c>
      <c r="AT21" s="247" t="s">
        <v>132</v>
      </c>
      <c r="AU21" s="188"/>
      <c r="AV21" s="189"/>
      <c r="AW21" s="189"/>
      <c r="AX21" s="248"/>
    </row>
    <row r="22" spans="3:51" ht="20.100000000000001" customHeight="1" x14ac:dyDescent="0.45">
      <c r="C22" s="220"/>
      <c r="T22" s="270"/>
      <c r="U22" s="270"/>
      <c r="V22" s="270"/>
      <c r="W22" s="271"/>
      <c r="X22" s="272"/>
      <c r="Y22" s="28"/>
      <c r="AJ22" s="322" t="s">
        <v>181</v>
      </c>
      <c r="AK22" s="173"/>
      <c r="AL22" s="173"/>
      <c r="AM22" s="173"/>
      <c r="AN22" s="284">
        <f t="shared" si="4"/>
        <v>250</v>
      </c>
      <c r="AT22" s="249"/>
      <c r="AU22" s="188"/>
      <c r="AV22" s="189"/>
      <c r="AW22" s="189"/>
      <c r="AX22" s="248"/>
    </row>
    <row r="23" spans="3:51" ht="20.100000000000001" customHeight="1" x14ac:dyDescent="0.35">
      <c r="C23" s="220" t="s">
        <v>75</v>
      </c>
      <c r="D23" s="265">
        <f>D20+F21</f>
        <v>144750</v>
      </c>
      <c r="T23" s="28"/>
      <c r="U23" s="28"/>
      <c r="V23" s="28"/>
      <c r="W23" s="28"/>
      <c r="X23" s="28"/>
      <c r="Y23" s="28"/>
      <c r="AJ23" s="322" t="str">
        <f>T15</f>
        <v>Other 1</v>
      </c>
      <c r="AK23" s="173"/>
      <c r="AL23" s="173"/>
      <c r="AM23" s="173"/>
      <c r="AN23" s="284">
        <f t="shared" si="4"/>
        <v>0</v>
      </c>
      <c r="AT23" s="250" t="s">
        <v>133</v>
      </c>
      <c r="AU23" s="189"/>
      <c r="AV23" s="190" t="s">
        <v>134</v>
      </c>
      <c r="AW23" s="189"/>
      <c r="AX23" s="248"/>
    </row>
    <row r="24" spans="3:51" ht="20.100000000000001" customHeight="1" x14ac:dyDescent="0.35">
      <c r="C24" s="220" t="s">
        <v>64</v>
      </c>
      <c r="D24" s="264">
        <v>30</v>
      </c>
      <c r="T24" s="273"/>
      <c r="U24" s="273"/>
      <c r="V24" s="273"/>
      <c r="W24" s="273"/>
      <c r="X24" s="274"/>
      <c r="Y24" s="28"/>
      <c r="AJ24" s="322" t="str">
        <f>T16</f>
        <v>Other 2</v>
      </c>
      <c r="AK24" s="173"/>
      <c r="AL24" s="173"/>
      <c r="AM24" s="173"/>
      <c r="AN24" s="284">
        <f t="shared" si="4"/>
        <v>0</v>
      </c>
      <c r="AT24" s="250" t="s">
        <v>135</v>
      </c>
      <c r="AU24" s="189"/>
      <c r="AV24" s="190" t="s">
        <v>136</v>
      </c>
      <c r="AW24" s="189"/>
      <c r="AX24" s="248"/>
    </row>
    <row r="25" spans="3:51" ht="19.5" customHeight="1" x14ac:dyDescent="0.35">
      <c r="C25" s="220" t="s">
        <v>76</v>
      </c>
      <c r="D25" s="282">
        <f ca="1">TODAY()</f>
        <v>43224</v>
      </c>
      <c r="T25" s="273"/>
      <c r="U25" s="273"/>
      <c r="V25" s="273"/>
      <c r="W25" s="273"/>
      <c r="X25" s="274"/>
      <c r="Y25" s="28"/>
      <c r="AJ25" s="322" t="str">
        <f>T17</f>
        <v>Other 3</v>
      </c>
      <c r="AK25" s="173"/>
      <c r="AL25" s="173"/>
      <c r="AM25" s="173"/>
      <c r="AN25" s="284">
        <f t="shared" si="4"/>
        <v>0</v>
      </c>
      <c r="AT25" s="250" t="s">
        <v>163</v>
      </c>
      <c r="AU25" s="189"/>
      <c r="AV25" s="190" t="s">
        <v>164</v>
      </c>
      <c r="AW25" s="189"/>
      <c r="AX25" s="248"/>
    </row>
    <row r="26" spans="3:51" ht="20.100000000000001" customHeight="1" x14ac:dyDescent="0.35">
      <c r="C26" s="220" t="s">
        <v>65</v>
      </c>
      <c r="D26" s="263">
        <v>4.4999999999999998E-2</v>
      </c>
      <c r="T26" s="273"/>
      <c r="U26" s="273"/>
      <c r="V26" s="273"/>
      <c r="W26" s="273"/>
      <c r="X26" s="274"/>
      <c r="Y26" s="28"/>
      <c r="AJ26" s="322" t="str">
        <f>T18</f>
        <v>Other 4</v>
      </c>
      <c r="AK26" s="173"/>
      <c r="AL26" s="173"/>
      <c r="AM26" s="173"/>
      <c r="AN26" s="284">
        <f t="shared" si="4"/>
        <v>0</v>
      </c>
      <c r="AT26" s="250" t="s">
        <v>168</v>
      </c>
      <c r="AU26" s="189"/>
      <c r="AV26" s="190" t="s">
        <v>165</v>
      </c>
      <c r="AW26" s="189"/>
      <c r="AX26" s="248"/>
    </row>
    <row r="27" spans="3:51" ht="20.100000000000001" customHeight="1" thickBot="1" x14ac:dyDescent="0.4">
      <c r="C27" s="220" t="s">
        <v>66</v>
      </c>
      <c r="D27" s="307">
        <v>12</v>
      </c>
      <c r="T27" s="273"/>
      <c r="U27" s="273"/>
      <c r="V27" s="273"/>
      <c r="W27" s="273"/>
      <c r="X27" s="274"/>
      <c r="Y27" s="28"/>
      <c r="AJ27" s="219"/>
      <c r="AK27" s="209"/>
      <c r="AL27" s="209"/>
      <c r="AM27" s="209"/>
      <c r="AN27" s="285"/>
      <c r="AT27" s="251" t="s">
        <v>166</v>
      </c>
      <c r="AU27" s="252"/>
      <c r="AV27" s="253" t="s">
        <v>167</v>
      </c>
      <c r="AW27" s="252"/>
      <c r="AX27" s="254"/>
    </row>
    <row r="28" spans="3:51" ht="20.100000000000001" customHeight="1" thickTop="1" x14ac:dyDescent="0.35">
      <c r="C28" s="297" t="s">
        <v>174</v>
      </c>
      <c r="D28" s="308">
        <f>PMT(D26/D27,D24*D27,-D23)</f>
        <v>733.42698597296226</v>
      </c>
      <c r="T28" s="273"/>
      <c r="U28" s="273"/>
      <c r="V28" s="273"/>
      <c r="W28" s="273"/>
      <c r="X28" s="274"/>
      <c r="Y28" s="28"/>
      <c r="AJ28" s="177" t="s">
        <v>129</v>
      </c>
      <c r="AK28" s="173"/>
      <c r="AL28" s="173"/>
      <c r="AM28" s="173"/>
      <c r="AN28" s="178">
        <f>SUM(AN17:AN27)</f>
        <v>1415</v>
      </c>
    </row>
    <row r="29" spans="3:51" ht="20.100000000000001" customHeight="1" x14ac:dyDescent="0.35">
      <c r="J29" s="330"/>
      <c r="K29" s="330"/>
      <c r="L29" s="330"/>
      <c r="M29" s="330"/>
      <c r="T29" s="273"/>
      <c r="U29" s="273"/>
      <c r="V29" s="273"/>
      <c r="W29" s="273"/>
      <c r="X29" s="274"/>
      <c r="Y29" s="28"/>
      <c r="AJ29" s="28"/>
      <c r="AK29" s="28"/>
      <c r="AL29" s="28"/>
      <c r="AM29" s="28"/>
      <c r="AN29" s="155"/>
    </row>
    <row r="30" spans="3:51" ht="20.100000000000001" customHeight="1" x14ac:dyDescent="0.35">
      <c r="C30" s="220" t="s">
        <v>171</v>
      </c>
      <c r="D30" s="311">
        <v>135</v>
      </c>
      <c r="J30" s="14"/>
      <c r="K30" s="14"/>
      <c r="L30" s="14"/>
      <c r="M30" s="14"/>
      <c r="T30" s="273"/>
      <c r="U30" s="273"/>
      <c r="V30" s="273"/>
      <c r="W30" s="273"/>
      <c r="X30" s="274"/>
      <c r="Y30" s="28"/>
      <c r="AJ30" s="28"/>
      <c r="AK30" s="28"/>
      <c r="AL30" s="28"/>
      <c r="AM30" s="28"/>
      <c r="AN30" s="155"/>
    </row>
    <row r="31" spans="3:51" ht="20.100000000000001" customHeight="1" x14ac:dyDescent="0.35">
      <c r="C31" s="173" t="s">
        <v>175</v>
      </c>
      <c r="D31" s="312">
        <v>399</v>
      </c>
      <c r="J31" s="330"/>
      <c r="K31" s="330"/>
      <c r="L31" s="330"/>
      <c r="M31" s="330"/>
      <c r="T31" s="275"/>
      <c r="U31" s="273"/>
      <c r="V31" s="273"/>
      <c r="W31" s="273"/>
      <c r="X31" s="276"/>
      <c r="Y31" s="28"/>
      <c r="AJ31" s="28"/>
      <c r="AK31" s="28"/>
      <c r="AL31" s="28"/>
      <c r="AM31" s="28"/>
      <c r="AN31" s="155"/>
    </row>
    <row r="32" spans="3:51" ht="20.100000000000001" customHeight="1" x14ac:dyDescent="0.35">
      <c r="C32" s="175" t="s">
        <v>176</v>
      </c>
      <c r="D32" s="312">
        <v>0</v>
      </c>
      <c r="J32" s="14"/>
      <c r="K32" s="14"/>
      <c r="L32" s="14"/>
      <c r="M32" s="14"/>
      <c r="T32" s="28"/>
      <c r="U32" s="28"/>
      <c r="V32" s="28"/>
      <c r="W32" s="28"/>
      <c r="X32" s="29"/>
      <c r="AJ32" s="28"/>
      <c r="AK32" s="28"/>
      <c r="AL32" s="28"/>
      <c r="AM32" s="28"/>
      <c r="AN32" s="155"/>
    </row>
    <row r="33" spans="3:40" ht="20.100000000000001" customHeight="1" x14ac:dyDescent="0.4">
      <c r="C33" s="175" t="s">
        <v>162</v>
      </c>
      <c r="D33" s="310">
        <f>D23*0.85%/12</f>
        <v>102.53125</v>
      </c>
      <c r="E33" s="305" t="s">
        <v>190</v>
      </c>
      <c r="J33" s="330"/>
      <c r="K33" s="330"/>
      <c r="L33" s="330"/>
      <c r="M33" s="330"/>
      <c r="T33" s="28"/>
      <c r="U33" s="28"/>
      <c r="V33" s="28"/>
      <c r="W33" s="28"/>
      <c r="X33" s="29"/>
      <c r="AJ33" s="28"/>
      <c r="AK33" s="28"/>
      <c r="AL33" s="28"/>
      <c r="AM33" s="28"/>
      <c r="AN33" s="155"/>
    </row>
    <row r="34" spans="3:40" ht="20.100000000000001" customHeight="1" x14ac:dyDescent="0.4">
      <c r="C34" s="174" t="s">
        <v>177</v>
      </c>
      <c r="D34" s="313">
        <f>AN12</f>
        <v>1369.9582359729623</v>
      </c>
      <c r="J34" s="14"/>
      <c r="K34" s="14"/>
      <c r="L34" s="14"/>
      <c r="M34" s="14"/>
      <c r="T34" s="277"/>
      <c r="U34" s="277"/>
      <c r="V34" s="277"/>
      <c r="W34" s="278"/>
      <c r="X34" s="279"/>
      <c r="Y34" s="28"/>
      <c r="Z34" s="28"/>
      <c r="AJ34" s="28"/>
      <c r="AK34" s="28"/>
      <c r="AL34" s="28"/>
      <c r="AM34" s="28"/>
      <c r="AN34" s="155"/>
    </row>
    <row r="35" spans="3:40" ht="17.25" customHeight="1" x14ac:dyDescent="0.25">
      <c r="J35" s="330"/>
      <c r="K35" s="330"/>
      <c r="L35" s="330"/>
      <c r="M35" s="330"/>
      <c r="T35" s="28"/>
      <c r="U35" s="28"/>
      <c r="V35" s="28"/>
      <c r="W35" s="28"/>
      <c r="X35" s="28"/>
      <c r="Y35" s="28"/>
      <c r="Z35" s="28"/>
      <c r="AJ35" s="158"/>
      <c r="AK35" s="28"/>
      <c r="AL35" s="28"/>
      <c r="AM35" s="28"/>
      <c r="AN35" s="159"/>
    </row>
    <row r="36" spans="3:40" ht="28.5" customHeight="1" x14ac:dyDescent="0.35">
      <c r="D36" s="259"/>
      <c r="J36" s="14"/>
      <c r="K36" s="14"/>
      <c r="L36" s="14"/>
      <c r="M36" s="14"/>
      <c r="T36" s="273"/>
      <c r="U36" s="273"/>
      <c r="V36" s="273"/>
      <c r="W36" s="273"/>
      <c r="X36" s="274"/>
      <c r="Y36" s="28"/>
      <c r="Z36" s="28"/>
      <c r="AJ36" s="28"/>
      <c r="AK36" s="28"/>
      <c r="AL36" s="28"/>
      <c r="AM36" s="28"/>
      <c r="AN36" s="29"/>
    </row>
    <row r="37" spans="3:40" ht="25.5" customHeight="1" x14ac:dyDescent="0.35">
      <c r="J37" s="330"/>
      <c r="K37" s="330"/>
      <c r="L37" s="330"/>
      <c r="M37" s="330"/>
      <c r="T37" s="273"/>
      <c r="U37" s="273"/>
      <c r="V37" s="273"/>
      <c r="W37" s="273"/>
      <c r="X37" s="274"/>
      <c r="Y37" s="28"/>
      <c r="Z37" s="28"/>
      <c r="AJ37" s="28"/>
      <c r="AK37" s="28"/>
      <c r="AL37" s="28"/>
      <c r="AM37" s="28"/>
      <c r="AN37" s="29"/>
    </row>
    <row r="38" spans="3:40" ht="20.100000000000001" customHeight="1" x14ac:dyDescent="0.35">
      <c r="J38" s="14"/>
      <c r="K38" s="14"/>
      <c r="L38" s="14"/>
      <c r="M38" s="14"/>
      <c r="T38" s="273"/>
      <c r="U38" s="273"/>
      <c r="V38" s="273"/>
      <c r="W38" s="273"/>
      <c r="X38" s="274"/>
      <c r="Y38" s="28"/>
      <c r="Z38" s="28"/>
      <c r="AJ38" s="156"/>
      <c r="AK38" s="156"/>
      <c r="AL38" s="156"/>
      <c r="AM38" s="28"/>
      <c r="AN38" s="157"/>
    </row>
    <row r="39" spans="3:40" ht="20.100000000000001" customHeight="1" x14ac:dyDescent="0.35">
      <c r="J39" s="330"/>
      <c r="K39" s="330"/>
      <c r="L39" s="330"/>
      <c r="M39" s="330"/>
      <c r="T39" s="273"/>
      <c r="U39" s="273"/>
      <c r="V39" s="273"/>
      <c r="W39" s="273"/>
      <c r="X39" s="274"/>
      <c r="Y39" s="28"/>
      <c r="Z39" s="28"/>
      <c r="AJ39" s="28"/>
      <c r="AK39" s="28"/>
      <c r="AL39" s="28"/>
      <c r="AM39" s="28"/>
      <c r="AN39" s="28"/>
    </row>
    <row r="40" spans="3:40" ht="20.100000000000001" customHeight="1" x14ac:dyDescent="0.35">
      <c r="J40" s="15"/>
      <c r="K40" s="15"/>
      <c r="L40" s="15"/>
      <c r="M40" s="15"/>
      <c r="T40" s="273"/>
      <c r="U40" s="273"/>
      <c r="V40" s="273"/>
      <c r="W40" s="273"/>
      <c r="X40" s="274"/>
      <c r="Y40" s="28"/>
      <c r="Z40" s="28"/>
      <c r="AJ40" s="28"/>
      <c r="AK40" s="28"/>
      <c r="AL40" s="28"/>
      <c r="AM40" s="28"/>
      <c r="AN40" s="155"/>
    </row>
    <row r="41" spans="3:40" ht="20.100000000000001" customHeight="1" x14ac:dyDescent="0.35">
      <c r="J41" s="330"/>
      <c r="K41" s="330"/>
      <c r="L41" s="330"/>
      <c r="M41" s="330"/>
      <c r="T41" s="273"/>
      <c r="U41" s="273"/>
      <c r="V41" s="273"/>
      <c r="W41" s="273"/>
      <c r="X41" s="274"/>
      <c r="Y41" s="28"/>
      <c r="Z41" s="28"/>
      <c r="AJ41" s="28"/>
      <c r="AK41" s="28"/>
      <c r="AL41" s="28"/>
      <c r="AM41" s="28"/>
      <c r="AN41" s="155"/>
    </row>
    <row r="42" spans="3:40" ht="20.100000000000001" customHeight="1" x14ac:dyDescent="0.35">
      <c r="J42" s="15"/>
      <c r="K42" s="15"/>
      <c r="L42" s="15"/>
      <c r="M42" s="15"/>
      <c r="T42" s="273"/>
      <c r="U42" s="273"/>
      <c r="V42" s="273"/>
      <c r="W42" s="273"/>
      <c r="X42" s="274"/>
      <c r="Y42" s="28"/>
      <c r="Z42" s="28"/>
      <c r="AJ42" s="28"/>
      <c r="AK42" s="28"/>
      <c r="AL42" s="28"/>
      <c r="AM42" s="28"/>
      <c r="AN42" s="155"/>
    </row>
    <row r="43" spans="3:40" ht="20.100000000000001" customHeight="1" x14ac:dyDescent="0.35">
      <c r="J43" s="330"/>
      <c r="K43" s="330"/>
      <c r="L43" s="330"/>
      <c r="M43" s="330"/>
      <c r="T43" s="275"/>
      <c r="U43" s="273"/>
      <c r="V43" s="273"/>
      <c r="W43" s="273"/>
      <c r="X43" s="276"/>
      <c r="Y43" s="28"/>
      <c r="Z43" s="28"/>
      <c r="AJ43" s="28"/>
      <c r="AK43" s="28"/>
      <c r="AL43" s="28"/>
      <c r="AM43" s="28"/>
      <c r="AN43" s="155"/>
    </row>
    <row r="44" spans="3:40" ht="20.100000000000001" customHeight="1" x14ac:dyDescent="0.25">
      <c r="T44" s="28"/>
      <c r="U44" s="28"/>
      <c r="V44" s="28"/>
      <c r="W44" s="28"/>
      <c r="X44" s="28"/>
      <c r="Y44" s="28"/>
      <c r="Z44" s="28"/>
      <c r="AJ44" s="28"/>
      <c r="AK44" s="28"/>
      <c r="AL44" s="28"/>
      <c r="AM44" s="28"/>
      <c r="AN44" s="155"/>
    </row>
    <row r="45" spans="3:40" ht="20.100000000000001" customHeight="1" x14ac:dyDescent="0.25">
      <c r="AJ45" s="28"/>
      <c r="AK45" s="28"/>
      <c r="AL45" s="28"/>
      <c r="AM45" s="28"/>
      <c r="AN45" s="155"/>
    </row>
    <row r="46" spans="3:40" ht="20.100000000000001" customHeight="1" x14ac:dyDescent="0.25">
      <c r="AJ46" s="28"/>
      <c r="AK46" s="28"/>
      <c r="AL46" s="28"/>
      <c r="AM46" s="28"/>
      <c r="AN46" s="155"/>
    </row>
    <row r="47" spans="3:40" ht="20.100000000000001" customHeight="1" x14ac:dyDescent="0.25">
      <c r="AJ47" s="158"/>
      <c r="AK47" s="28"/>
      <c r="AL47" s="28"/>
      <c r="AM47" s="28"/>
      <c r="AN47" s="159"/>
    </row>
    <row r="48" spans="3:40"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9" customHeight="1" x14ac:dyDescent="0.25"/>
  </sheetData>
  <sheetProtection algorithmName="SHA-512" hashValue="6noc9Qx/Up+aM5jlWYhEcvONSZoTwhajWCtAYle0Plrr+k8mWXgNCPzcWb6oNJe3LHZESxohXr8y/K7KlTukRw==" saltValue="VxmDZhBcoh/rsSu13Sp2rQ==" spinCount="100000" sheet="1" formatColumns="0" formatRows="0" sort="0" autoFilter="0"/>
  <customSheetViews>
    <customSheetView guid="{B2E82A69-86C7-4F32-A7A8-A32F4583B4F4}" showGridLines="0" topLeftCell="J1">
      <selection activeCell="I13" sqref="I13"/>
      <pageMargins left="0.7" right="0.7" top="0.75" bottom="0.75" header="0.3" footer="0.3"/>
    </customSheetView>
    <customSheetView guid="{6E086FCD-AC17-4A22-B773-02E4232BFB0E}" showGridLines="0" topLeftCell="S1">
      <selection activeCell="V3" sqref="V3"/>
      <pageMargins left="0.7" right="0.7" top="0.75" bottom="0.75" header="0.3" footer="0.3"/>
    </customSheetView>
  </customSheetViews>
  <mergeCells count="21">
    <mergeCell ref="J39:M39"/>
    <mergeCell ref="J41:M41"/>
    <mergeCell ref="J43:M43"/>
    <mergeCell ref="J29:M29"/>
    <mergeCell ref="J31:M31"/>
    <mergeCell ref="J33:M33"/>
    <mergeCell ref="J35:M35"/>
    <mergeCell ref="J37:M37"/>
    <mergeCell ref="J6:M6"/>
    <mergeCell ref="J7:M7"/>
    <mergeCell ref="J8:M8"/>
    <mergeCell ref="J4:M4"/>
    <mergeCell ref="C12:C14"/>
    <mergeCell ref="C6:C8"/>
    <mergeCell ref="F9:G11"/>
    <mergeCell ref="J12:M12"/>
    <mergeCell ref="J13:M13"/>
    <mergeCell ref="J14:M14"/>
    <mergeCell ref="J10:M10"/>
    <mergeCell ref="J11:M11"/>
    <mergeCell ref="J9:M9"/>
  </mergeCells>
  <hyperlinks>
    <hyperlink ref="C4" location="Income!A1" display="Income" xr:uid="{00000000-0004-0000-0000-000000000000}"/>
    <hyperlink ref="C10" location="Expenses!A1" display="Expense" xr:uid="{00000000-0004-0000-0000-000001000000}"/>
  </hyperlink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AV41"/>
  <sheetViews>
    <sheetView showGridLines="0" showRowColHeaders="0" showRuler="0" zoomScale="60" zoomScaleNormal="60" workbookViewId="0"/>
  </sheetViews>
  <sheetFormatPr defaultRowHeight="15" x14ac:dyDescent="0.25"/>
  <cols>
    <col min="1" max="1" width="10.5703125" style="67" customWidth="1"/>
    <col min="2" max="2" width="5.140625" style="69" customWidth="1"/>
    <col min="3" max="3" width="6.42578125" customWidth="1"/>
    <col min="5" max="5" width="16.42578125" customWidth="1"/>
    <col min="6" max="6" width="17.85546875" bestFit="1" customWidth="1"/>
    <col min="7" max="7" width="7.42578125" customWidth="1"/>
    <col min="8" max="8" width="14.5703125" customWidth="1"/>
    <col min="9" max="9" width="19.7109375" bestFit="1" customWidth="1"/>
    <col min="12" max="12" width="2.7109375" customWidth="1"/>
    <col min="13" max="13" width="4.85546875" customWidth="1"/>
    <col min="14" max="14" width="13.140625" customWidth="1"/>
    <col min="15" max="16" width="10.85546875" bestFit="1" customWidth="1"/>
    <col min="19" max="19" width="6.7109375" customWidth="1"/>
    <col min="20" max="20" width="4.42578125" customWidth="1"/>
    <col min="22" max="22" width="11" customWidth="1"/>
    <col min="23" max="23" width="9.140625" customWidth="1"/>
    <col min="27" max="27" width="9.140625" customWidth="1"/>
    <col min="28" max="28" width="22.28515625" customWidth="1"/>
    <col min="32" max="32" width="11.140625" customWidth="1"/>
    <col min="42" max="48" width="9.140625" style="89"/>
  </cols>
  <sheetData>
    <row r="1" spans="1:48" ht="32.25" customHeight="1" thickBot="1" x14ac:dyDescent="0.3">
      <c r="AQ1" s="91" t="s">
        <v>57</v>
      </c>
      <c r="AT1" s="92" t="s">
        <v>61</v>
      </c>
      <c r="AU1" s="92" t="s">
        <v>63</v>
      </c>
      <c r="AV1" s="92" t="s">
        <v>62</v>
      </c>
    </row>
    <row r="2" spans="1:48" ht="26.25" customHeight="1" thickBot="1" x14ac:dyDescent="0.3">
      <c r="C2" s="72" t="s">
        <v>89</v>
      </c>
      <c r="D2" s="73"/>
      <c r="E2" s="73"/>
      <c r="F2" s="73"/>
      <c r="G2" s="73"/>
      <c r="H2" s="73"/>
      <c r="I2" s="73"/>
      <c r="J2" s="74"/>
      <c r="Y2" s="106" t="s">
        <v>74</v>
      </c>
      <c r="Z2" s="141"/>
      <c r="AA2" s="141"/>
      <c r="AP2" s="89">
        <v>0</v>
      </c>
      <c r="AQ2" s="89">
        <v>5</v>
      </c>
      <c r="AR2" s="90"/>
      <c r="AS2" s="93" t="s">
        <v>58</v>
      </c>
      <c r="AT2" s="94">
        <f>'Amortization Schedule'!J7/12</f>
        <v>30.083333333333332</v>
      </c>
      <c r="AU2" s="94">
        <f>'Amortization Schedule'!L7/12</f>
        <v>21.25</v>
      </c>
      <c r="AV2" s="94">
        <f>'Amortization Schedule'!K7/12</f>
        <v>24.083333333333332</v>
      </c>
    </row>
    <row r="3" spans="1:48" ht="32.25" customHeight="1" x14ac:dyDescent="0.35">
      <c r="C3" s="75"/>
      <c r="D3" s="71"/>
      <c r="E3" s="71"/>
      <c r="F3" s="76"/>
      <c r="G3" s="77"/>
      <c r="H3" s="78" t="s">
        <v>90</v>
      </c>
      <c r="I3" s="365">
        <f>'Financial Snapshot'!C6</f>
        <v>6298</v>
      </c>
      <c r="J3" s="366"/>
      <c r="Y3" s="214" t="s">
        <v>105</v>
      </c>
      <c r="Z3" s="215"/>
      <c r="AA3" s="215"/>
      <c r="AB3" s="216">
        <f>'Amortization Schedule'!D6</f>
        <v>150000</v>
      </c>
      <c r="AP3" s="89">
        <v>5</v>
      </c>
      <c r="AQ3" s="89">
        <v>5</v>
      </c>
      <c r="AR3" s="90"/>
      <c r="AS3" s="93" t="s">
        <v>59</v>
      </c>
      <c r="AT3" s="93">
        <v>0.5</v>
      </c>
      <c r="AU3" s="93">
        <v>0.5</v>
      </c>
      <c r="AV3" s="93">
        <v>0.5</v>
      </c>
    </row>
    <row r="4" spans="1:48" ht="21" x14ac:dyDescent="0.35">
      <c r="C4" s="75"/>
      <c r="D4" s="71"/>
      <c r="E4" s="71"/>
      <c r="F4" s="76"/>
      <c r="G4" s="77"/>
      <c r="H4" s="78" t="s">
        <v>91</v>
      </c>
      <c r="I4" s="367">
        <f>'Financial Snapshot'!C12</f>
        <v>2784.958235972962</v>
      </c>
      <c r="J4" s="368"/>
      <c r="Y4" s="214" t="s">
        <v>75</v>
      </c>
      <c r="Z4" s="215"/>
      <c r="AA4" s="215"/>
      <c r="AB4" s="216">
        <f>'Amortization Schedule'!D9</f>
        <v>144750</v>
      </c>
      <c r="AP4" s="89">
        <v>10</v>
      </c>
      <c r="AQ4" s="89">
        <v>5</v>
      </c>
      <c r="AR4" s="90"/>
      <c r="AS4" s="93" t="s">
        <v>60</v>
      </c>
      <c r="AT4" s="93">
        <f>60-(AT3+AT2)</f>
        <v>29.416666666666668</v>
      </c>
      <c r="AU4" s="93">
        <f>60-(AU3+AU2)</f>
        <v>38.25</v>
      </c>
      <c r="AV4" s="93">
        <f>60-(AV3+AV2)</f>
        <v>35.416666666666671</v>
      </c>
    </row>
    <row r="5" spans="1:48" ht="24" thickBot="1" x14ac:dyDescent="0.4">
      <c r="C5" s="79"/>
      <c r="D5" s="80"/>
      <c r="E5" s="80"/>
      <c r="F5" s="81"/>
      <c r="G5" s="81"/>
      <c r="H5" s="82" t="s">
        <v>156</v>
      </c>
      <c r="I5" s="369">
        <f>'Financial Snapshot'!F9</f>
        <v>3513.041764027038</v>
      </c>
      <c r="J5" s="370"/>
      <c r="Y5" s="214" t="s">
        <v>64</v>
      </c>
      <c r="Z5" s="215"/>
      <c r="AA5" s="215"/>
      <c r="AB5" s="216">
        <f>'Amortization Schedule'!D10</f>
        <v>30</v>
      </c>
      <c r="AP5" s="89">
        <v>15</v>
      </c>
      <c r="AQ5" s="89">
        <v>5</v>
      </c>
      <c r="AR5" s="90"/>
    </row>
    <row r="6" spans="1:48" ht="18.75" x14ac:dyDescent="0.3">
      <c r="Y6" s="214" t="s">
        <v>76</v>
      </c>
      <c r="Z6" s="215"/>
      <c r="AA6" s="215"/>
      <c r="AB6" s="216">
        <f ca="1">'Amortization Schedule'!D11</f>
        <v>43224</v>
      </c>
      <c r="AP6" s="89">
        <v>20</v>
      </c>
      <c r="AQ6" s="89">
        <v>5</v>
      </c>
      <c r="AR6" s="90"/>
    </row>
    <row r="7" spans="1:48" ht="18.75" x14ac:dyDescent="0.3">
      <c r="C7" s="213" t="s">
        <v>189</v>
      </c>
      <c r="E7" s="66"/>
      <c r="F7" s="66"/>
      <c r="G7" s="66"/>
      <c r="I7" s="314">
        <f>I5</f>
        <v>3513.041764027038</v>
      </c>
      <c r="Y7" s="214" t="s">
        <v>65</v>
      </c>
      <c r="Z7" s="215"/>
      <c r="AA7" s="215"/>
      <c r="AB7" s="216">
        <f>'Amortization Schedule'!D12</f>
        <v>4.4999999999999998E-2</v>
      </c>
      <c r="AP7" s="89">
        <v>25</v>
      </c>
      <c r="AQ7" s="89">
        <v>5</v>
      </c>
      <c r="AR7" s="90"/>
    </row>
    <row r="8" spans="1:48" ht="18.75" x14ac:dyDescent="0.3">
      <c r="C8" s="213" t="s">
        <v>93</v>
      </c>
      <c r="E8" s="66"/>
      <c r="F8" s="66"/>
      <c r="G8" s="66"/>
      <c r="H8" s="66"/>
      <c r="I8" s="66"/>
      <c r="Y8" s="214" t="s">
        <v>66</v>
      </c>
      <c r="Z8" s="215"/>
      <c r="AA8" s="215"/>
      <c r="AB8" s="216">
        <f>'Amortization Schedule'!D13</f>
        <v>12</v>
      </c>
      <c r="AP8" s="89">
        <v>30</v>
      </c>
      <c r="AQ8" s="89">
        <f>SUM(AQ2:AQ7)</f>
        <v>30</v>
      </c>
      <c r="AR8" s="90"/>
    </row>
    <row r="9" spans="1:48" ht="15" customHeight="1" x14ac:dyDescent="0.3">
      <c r="C9" s="213" t="s">
        <v>94</v>
      </c>
      <c r="E9" s="66"/>
      <c r="F9" s="66"/>
      <c r="G9" s="66"/>
      <c r="H9" s="66"/>
      <c r="I9" s="66"/>
      <c r="Y9" s="217" t="s">
        <v>67</v>
      </c>
      <c r="Z9" s="215"/>
      <c r="AA9" s="215"/>
      <c r="AB9" s="216">
        <f>'Amortization Schedule'!D14</f>
        <v>733.42698597296226</v>
      </c>
    </row>
    <row r="10" spans="1:48" ht="15" customHeight="1" x14ac:dyDescent="0.3">
      <c r="Y10" s="217" t="s">
        <v>80</v>
      </c>
      <c r="Z10" s="215"/>
      <c r="AA10" s="215"/>
      <c r="AB10" s="216">
        <f>'Amortization Schedule'!D15</f>
        <v>150</v>
      </c>
    </row>
    <row r="11" spans="1:48" ht="19.5" customHeight="1" x14ac:dyDescent="0.35">
      <c r="C11" s="210" t="s">
        <v>95</v>
      </c>
      <c r="D11" s="211"/>
      <c r="E11" s="211"/>
      <c r="F11" s="212">
        <v>150</v>
      </c>
      <c r="G11" s="193"/>
      <c r="H11" s="193"/>
      <c r="I11" s="193"/>
      <c r="J11" s="194"/>
    </row>
    <row r="12" spans="1:48" s="42" customFormat="1" ht="18.75" x14ac:dyDescent="0.3">
      <c r="A12" s="68"/>
      <c r="B12" s="70"/>
      <c r="C12" s="195"/>
      <c r="D12" s="187"/>
      <c r="E12" s="187"/>
      <c r="F12" s="187"/>
      <c r="G12" s="187"/>
      <c r="H12" s="187"/>
      <c r="I12" s="187"/>
      <c r="J12" s="196"/>
      <c r="AP12" s="89"/>
      <c r="AQ12" s="89"/>
      <c r="AR12" s="89"/>
      <c r="AS12" s="89"/>
      <c r="AT12" s="89"/>
      <c r="AU12" s="89"/>
      <c r="AV12" s="89"/>
    </row>
    <row r="13" spans="1:48" ht="18.75" x14ac:dyDescent="0.3">
      <c r="C13" s="195"/>
      <c r="D13" s="187"/>
      <c r="E13" s="187"/>
      <c r="F13" s="187"/>
      <c r="G13" s="187"/>
      <c r="H13" s="187"/>
      <c r="I13" s="187"/>
      <c r="J13" s="196"/>
      <c r="W13" t="s">
        <v>191</v>
      </c>
    </row>
    <row r="14" spans="1:48" ht="18.75" x14ac:dyDescent="0.3">
      <c r="C14" s="195" t="s">
        <v>104</v>
      </c>
      <c r="D14" s="187"/>
      <c r="E14" s="187"/>
      <c r="F14" s="187"/>
      <c r="G14" s="187"/>
      <c r="H14" s="187"/>
      <c r="I14" s="315">
        <f>'Amortization Schedule'!L13</f>
        <v>39090.856895958932</v>
      </c>
      <c r="J14" s="196"/>
    </row>
    <row r="15" spans="1:48" ht="18.75" x14ac:dyDescent="0.3">
      <c r="C15" s="204" t="s">
        <v>97</v>
      </c>
      <c r="D15" s="187"/>
      <c r="E15" s="187"/>
      <c r="F15" s="187"/>
      <c r="G15" s="187"/>
      <c r="H15" s="187"/>
      <c r="I15" s="187"/>
      <c r="J15" s="196"/>
    </row>
    <row r="16" spans="1:48" ht="18.75" x14ac:dyDescent="0.3">
      <c r="C16" s="195"/>
      <c r="D16" s="187"/>
      <c r="E16" s="187"/>
      <c r="F16" s="187"/>
      <c r="G16" s="187"/>
      <c r="H16" s="187"/>
      <c r="I16" s="187"/>
      <c r="J16" s="196"/>
      <c r="M16" s="38"/>
    </row>
    <row r="17" spans="3:34" ht="18.75" x14ac:dyDescent="0.3">
      <c r="C17" s="195" t="s">
        <v>98</v>
      </c>
      <c r="D17" s="187"/>
      <c r="E17" s="187"/>
      <c r="F17" s="187"/>
      <c r="G17" s="187"/>
      <c r="H17" s="187"/>
      <c r="I17" s="142">
        <v>50530</v>
      </c>
      <c r="J17" s="196"/>
    </row>
    <row r="18" spans="3:34" ht="20.25" x14ac:dyDescent="0.3">
      <c r="C18" s="204" t="s">
        <v>99</v>
      </c>
      <c r="D18" s="187"/>
      <c r="E18" s="187"/>
      <c r="F18" s="187"/>
      <c r="G18" s="187"/>
      <c r="H18" s="187"/>
      <c r="I18" s="205" t="str">
        <f ca="1">IF(I17="","",IF((I17+150)&lt;AF26,"A Little Higher","Close Enough"))</f>
        <v>A Little Higher</v>
      </c>
      <c r="J18" s="196"/>
      <c r="N18" s="44" t="s">
        <v>77</v>
      </c>
      <c r="O18" s="43"/>
      <c r="P18" s="43"/>
      <c r="Q18" s="43"/>
      <c r="R18" s="43"/>
      <c r="S18" s="43"/>
      <c r="V18" s="43"/>
      <c r="W18" s="43"/>
      <c r="X18" s="43"/>
      <c r="Y18" s="43"/>
      <c r="Z18" s="43"/>
      <c r="AA18" s="43"/>
      <c r="AC18" s="43"/>
    </row>
    <row r="19" spans="3:34" ht="20.25" x14ac:dyDescent="0.3">
      <c r="C19" s="195"/>
      <c r="D19" s="187"/>
      <c r="E19" s="187"/>
      <c r="F19" s="187"/>
      <c r="G19" s="187"/>
      <c r="H19" s="187"/>
      <c r="I19" s="187"/>
      <c r="J19" s="196"/>
      <c r="N19" s="43"/>
      <c r="O19" s="43"/>
      <c r="P19" s="43"/>
      <c r="Q19" s="43"/>
      <c r="R19" s="43"/>
      <c r="S19" s="43"/>
      <c r="T19" s="43"/>
      <c r="U19" s="43"/>
      <c r="V19" s="43"/>
      <c r="W19" s="43"/>
      <c r="X19" s="43"/>
      <c r="Y19" s="43"/>
      <c r="Z19" s="43"/>
      <c r="AA19" s="43"/>
      <c r="AB19" s="43"/>
      <c r="AC19" s="43"/>
    </row>
    <row r="20" spans="3:34" ht="20.25" x14ac:dyDescent="0.3">
      <c r="C20" s="195" t="s">
        <v>100</v>
      </c>
      <c r="D20" s="187"/>
      <c r="E20" s="187"/>
      <c r="F20" s="187"/>
      <c r="G20" s="187"/>
      <c r="H20" s="187"/>
      <c r="I20" s="296">
        <v>0.3</v>
      </c>
      <c r="J20" s="196"/>
      <c r="N20" s="43"/>
      <c r="O20" s="43"/>
      <c r="P20" s="43"/>
      <c r="Q20" s="43"/>
      <c r="R20" s="43"/>
      <c r="S20" s="43"/>
      <c r="T20" s="43"/>
      <c r="U20" s="43"/>
      <c r="V20" s="43"/>
      <c r="W20" s="43"/>
      <c r="X20" s="43"/>
      <c r="Y20" s="43"/>
      <c r="Z20" s="43"/>
      <c r="AA20" s="43"/>
      <c r="AB20" s="43"/>
      <c r="AC20" s="43"/>
    </row>
    <row r="21" spans="3:34" ht="18.75" x14ac:dyDescent="0.3">
      <c r="C21" s="199" t="s">
        <v>96</v>
      </c>
      <c r="D21" s="200"/>
      <c r="E21" s="200"/>
      <c r="F21" s="200"/>
      <c r="G21" s="200"/>
      <c r="H21" s="200"/>
      <c r="I21" s="206">
        <f>'Amortization Schedule'!L14</f>
        <v>369851.04279314482</v>
      </c>
      <c r="J21" s="203"/>
    </row>
    <row r="22" spans="3:34" x14ac:dyDescent="0.25">
      <c r="C22" s="140"/>
      <c r="D22" s="140"/>
      <c r="E22" s="140"/>
      <c r="F22" s="140"/>
      <c r="G22" s="140"/>
      <c r="H22" s="140"/>
      <c r="I22" s="140"/>
      <c r="J22" s="140"/>
    </row>
    <row r="23" spans="3:34" ht="18.75" x14ac:dyDescent="0.3">
      <c r="C23" s="192" t="s">
        <v>107</v>
      </c>
      <c r="D23" s="193"/>
      <c r="E23" s="316">
        <f ca="1">TODAY()</f>
        <v>43224</v>
      </c>
      <c r="F23" s="193"/>
      <c r="G23" s="193"/>
      <c r="H23" s="193"/>
      <c r="I23" s="193"/>
      <c r="J23" s="194"/>
    </row>
    <row r="24" spans="3:34" ht="20.25" x14ac:dyDescent="0.3">
      <c r="C24" s="195" t="s">
        <v>108</v>
      </c>
      <c r="D24" s="187"/>
      <c r="E24" s="187"/>
      <c r="F24" s="187"/>
      <c r="G24" s="187"/>
      <c r="H24" s="187"/>
      <c r="I24" s="187"/>
      <c r="J24" s="196"/>
      <c r="N24" s="45" t="s">
        <v>79</v>
      </c>
    </row>
    <row r="25" spans="3:34" ht="19.5" thickBot="1" x14ac:dyDescent="0.35">
      <c r="C25" s="195"/>
      <c r="D25" s="187"/>
      <c r="E25" s="187"/>
      <c r="F25" s="187"/>
      <c r="G25" s="197" t="s">
        <v>109</v>
      </c>
      <c r="H25" s="187"/>
      <c r="I25" s="198">
        <f ca="1">VLOOKUP('Amortization Schedule'!AJ8,'Amortization Schedule'!D19:AD379,23)</f>
        <v>0</v>
      </c>
      <c r="J25" s="196"/>
    </row>
    <row r="26" spans="3:34" ht="18.75" x14ac:dyDescent="0.3">
      <c r="C26" s="195"/>
      <c r="D26" s="187"/>
      <c r="E26" s="187"/>
      <c r="F26" s="187"/>
      <c r="G26" s="197" t="s">
        <v>110</v>
      </c>
      <c r="H26" s="187"/>
      <c r="I26" s="198">
        <f ca="1">'Amortization Schedule'!$AK$9</f>
        <v>144750</v>
      </c>
      <c r="J26" s="196"/>
      <c r="V26" s="371">
        <f ca="1">'Amortization Schedule'!D11+('Amortization Schedule'!J7*30)</f>
        <v>54054</v>
      </c>
      <c r="W26" s="372"/>
      <c r="X26" s="373"/>
      <c r="AA26" s="357">
        <f ca="1">'Amortization Schedule'!D11+('Amortization Schedule'!K7*30)</f>
        <v>51894</v>
      </c>
      <c r="AB26" s="358"/>
      <c r="AC26" s="359"/>
      <c r="AF26" s="348">
        <f ca="1">'Amortization Schedule'!D11+('Amortization Schedule'!L7*30)</f>
        <v>50874</v>
      </c>
      <c r="AG26" s="349"/>
      <c r="AH26" s="350"/>
    </row>
    <row r="27" spans="3:34" ht="18.75" x14ac:dyDescent="0.3">
      <c r="C27" s="195"/>
      <c r="D27" s="187"/>
      <c r="E27" s="187"/>
      <c r="F27" s="187"/>
      <c r="G27" s="197" t="s">
        <v>113</v>
      </c>
      <c r="H27" s="187"/>
      <c r="I27" s="198">
        <f ca="1">SUM((VLOOKUP('Amortization Schedule'!AJ8,'Amortization Schedule'!D19:AA379,10,TRUE)),VLOOKUP('Amortization Schedule'!AJ8,'Amortization Schedule'!D19:AA379,15,TRUE))</f>
        <v>0</v>
      </c>
      <c r="J27" s="196"/>
      <c r="V27" s="374"/>
      <c r="W27" s="352"/>
      <c r="X27" s="375"/>
      <c r="AA27" s="360"/>
      <c r="AB27" s="352"/>
      <c r="AC27" s="361"/>
      <c r="AF27" s="351"/>
      <c r="AG27" s="352"/>
      <c r="AH27" s="353"/>
    </row>
    <row r="28" spans="3:34" ht="19.5" thickBot="1" x14ac:dyDescent="0.35">
      <c r="C28" s="199"/>
      <c r="D28" s="200"/>
      <c r="E28" s="200"/>
      <c r="F28" s="200"/>
      <c r="G28" s="201" t="s">
        <v>111</v>
      </c>
      <c r="H28" s="200"/>
      <c r="I28" s="202">
        <f ca="1">'Amortization Schedule'!D6-Dashboard!I27</f>
        <v>150000</v>
      </c>
      <c r="J28" s="203"/>
      <c r="V28" s="376"/>
      <c r="W28" s="377"/>
      <c r="X28" s="378"/>
      <c r="AA28" s="362"/>
      <c r="AB28" s="363"/>
      <c r="AC28" s="364"/>
      <c r="AF28" s="354"/>
      <c r="AG28" s="355"/>
      <c r="AH28" s="356"/>
    </row>
    <row r="29" spans="3:34" x14ac:dyDescent="0.25">
      <c r="N29" s="42"/>
      <c r="O29" s="42"/>
      <c r="P29" s="42"/>
      <c r="Q29" s="42"/>
      <c r="R29" s="42"/>
      <c r="S29" s="42"/>
      <c r="T29" s="42"/>
      <c r="U29" s="42"/>
      <c r="V29" s="42"/>
      <c r="W29" s="42"/>
      <c r="X29" s="42"/>
      <c r="Y29" s="42"/>
      <c r="Z29" s="42"/>
      <c r="AA29" s="42"/>
      <c r="AB29" s="42"/>
      <c r="AC29" s="42"/>
      <c r="AD29" s="42"/>
      <c r="AE29" s="42"/>
      <c r="AF29" s="42"/>
      <c r="AG29" s="42"/>
      <c r="AH29" s="42"/>
    </row>
    <row r="31" spans="3:34" ht="21" thickBot="1" x14ac:dyDescent="0.35">
      <c r="N31" s="45" t="s">
        <v>78</v>
      </c>
    </row>
    <row r="32" spans="3:34" ht="20.25" x14ac:dyDescent="0.3">
      <c r="U32" s="45"/>
      <c r="V32" s="379">
        <f>'Amortization Schedule'!J8</f>
        <v>119283.71495026629</v>
      </c>
      <c r="W32" s="380"/>
      <c r="X32" s="381"/>
      <c r="AA32" s="331">
        <f>'Amortization Schedule'!K8</f>
        <v>92474.38063364249</v>
      </c>
      <c r="AB32" s="332"/>
      <c r="AC32" s="333"/>
      <c r="AF32" s="340">
        <f>'Amortization Schedule'!L8</f>
        <v>80192.858054307493</v>
      </c>
      <c r="AG32" s="341"/>
      <c r="AH32" s="342"/>
    </row>
    <row r="33" spans="10:34" x14ac:dyDescent="0.25">
      <c r="V33" s="382"/>
      <c r="W33" s="335"/>
      <c r="X33" s="383"/>
      <c r="AA33" s="334"/>
      <c r="AB33" s="335"/>
      <c r="AC33" s="336"/>
      <c r="AE33" s="143"/>
      <c r="AF33" s="343"/>
      <c r="AG33" s="335"/>
      <c r="AH33" s="344"/>
    </row>
    <row r="34" spans="10:34" ht="15.75" thickBot="1" x14ac:dyDescent="0.3">
      <c r="V34" s="384"/>
      <c r="W34" s="385"/>
      <c r="X34" s="386"/>
      <c r="AA34" s="337"/>
      <c r="AB34" s="338"/>
      <c r="AC34" s="339"/>
      <c r="AF34" s="345"/>
      <c r="AG34" s="346"/>
      <c r="AH34" s="347"/>
    </row>
    <row r="41" spans="10:34" x14ac:dyDescent="0.25">
      <c r="J41" s="42"/>
    </row>
  </sheetData>
  <sheetProtection algorithmName="SHA-512" hashValue="Lh91Smjoi6FODvD3/6rReH/kDJs1j4r2N8zEar38vNhpYSOJd0TacmZ9PLumGGfrbZzZeMndzgj3G4FsNt3JLw==" saltValue="niwogQlbj+VoJklJ8wPGtg==" spinCount="100000" sheet="1" formatCells="0" sort="0" autoFilter="0"/>
  <mergeCells count="9">
    <mergeCell ref="AA32:AC34"/>
    <mergeCell ref="AF32:AH34"/>
    <mergeCell ref="AF26:AH28"/>
    <mergeCell ref="AA26:AC28"/>
    <mergeCell ref="I3:J3"/>
    <mergeCell ref="I4:J4"/>
    <mergeCell ref="I5:J5"/>
    <mergeCell ref="V26:X28"/>
    <mergeCell ref="V32:X34"/>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3"/>
  <sheetViews>
    <sheetView showGridLines="0" topLeftCell="A25" zoomScale="85" zoomScaleNormal="90" zoomScalePageLayoutView="69" workbookViewId="0">
      <selection activeCell="P21" sqref="P21"/>
    </sheetView>
  </sheetViews>
  <sheetFormatPr defaultRowHeight="15" x14ac:dyDescent="0.25"/>
  <cols>
    <col min="1" max="3" width="9.140625" style="1"/>
    <col min="4" max="4" width="4.5703125" style="1" customWidth="1"/>
    <col min="5" max="5" width="6.5703125" style="1" customWidth="1"/>
    <col min="6" max="6" width="15.7109375" style="1" bestFit="1" customWidth="1"/>
    <col min="7" max="7" width="1.7109375" style="1" customWidth="1"/>
    <col min="8" max="8" width="20" style="1" customWidth="1"/>
    <col min="9" max="9" width="16.5703125" style="1" customWidth="1"/>
    <col min="10" max="10" width="3" style="1" customWidth="1"/>
  </cols>
  <sheetData>
    <row r="1" spans="2:13" ht="60" customHeight="1" x14ac:dyDescent="0.25">
      <c r="B1" s="17" t="s">
        <v>21</v>
      </c>
      <c r="C1" s="9"/>
      <c r="D1" s="9"/>
      <c r="E1" s="9"/>
      <c r="F1" s="9"/>
      <c r="G1" s="9"/>
      <c r="H1" s="9"/>
      <c r="I1" s="9"/>
      <c r="J1" s="9"/>
      <c r="K1" s="9"/>
      <c r="L1" s="9"/>
      <c r="M1" s="9"/>
    </row>
    <row r="3" spans="2:13" ht="19.5" x14ac:dyDescent="0.3">
      <c r="B3" s="10" t="s">
        <v>2</v>
      </c>
      <c r="C3" s="10"/>
      <c r="D3" s="10"/>
      <c r="E3" s="10"/>
      <c r="F3" s="10"/>
      <c r="G3" s="5"/>
      <c r="H3" s="5"/>
    </row>
    <row r="4" spans="2:13" x14ac:dyDescent="0.25">
      <c r="B4" s="2"/>
      <c r="C4" s="2"/>
      <c r="D4" s="2"/>
      <c r="E4" s="2"/>
      <c r="F4" s="2"/>
    </row>
    <row r="5" spans="2:13" x14ac:dyDescent="0.25">
      <c r="B5" s="387" t="s">
        <v>3</v>
      </c>
      <c r="C5" s="387"/>
      <c r="D5" s="387"/>
      <c r="E5" s="387"/>
      <c r="F5" s="32">
        <v>1245</v>
      </c>
      <c r="G5" s="18"/>
      <c r="H5" s="19" t="s">
        <v>9</v>
      </c>
      <c r="I5" s="3">
        <f>IF(H5="bi-weekly",F5*2,IF(H5="weekly",F5*4,IF(H5="twice a month",F5*2,IF(H5="monthly",F5*1,0))))</f>
        <v>4980</v>
      </c>
      <c r="J5" s="4"/>
    </row>
    <row r="6" spans="2:13" x14ac:dyDescent="0.25">
      <c r="B6" s="387" t="s">
        <v>4</v>
      </c>
      <c r="C6" s="387"/>
      <c r="D6" s="387"/>
      <c r="E6" s="387"/>
      <c r="F6" s="32"/>
      <c r="G6" s="18"/>
      <c r="H6" s="19"/>
      <c r="I6" s="3">
        <f t="shared" ref="I6:I10" si="0">IF(H6="bi-weekly",F6*8,IF(H6="weekly",F6*4,IF(H6="twice a month",F6*2,IF(H6="monthly",F6*1,0))))</f>
        <v>0</v>
      </c>
    </row>
    <row r="7" spans="2:13" x14ac:dyDescent="0.25">
      <c r="B7" s="387" t="s">
        <v>5</v>
      </c>
      <c r="C7" s="387"/>
      <c r="D7" s="387"/>
      <c r="E7" s="387"/>
      <c r="F7" s="33"/>
      <c r="G7" s="18"/>
      <c r="H7" s="19"/>
      <c r="I7" s="3">
        <f t="shared" si="0"/>
        <v>0</v>
      </c>
    </row>
    <row r="8" spans="2:13" x14ac:dyDescent="0.25">
      <c r="B8" s="387" t="s">
        <v>6</v>
      </c>
      <c r="C8" s="387"/>
      <c r="D8" s="387"/>
      <c r="E8" s="387"/>
      <c r="F8" s="33"/>
      <c r="G8" s="18"/>
      <c r="H8" s="19"/>
      <c r="I8" s="3">
        <f t="shared" si="0"/>
        <v>0</v>
      </c>
    </row>
    <row r="9" spans="2:13" x14ac:dyDescent="0.25">
      <c r="B9" s="387" t="s">
        <v>5</v>
      </c>
      <c r="C9" s="387"/>
      <c r="D9" s="387"/>
      <c r="E9" s="387"/>
      <c r="F9" s="33"/>
      <c r="G9" s="18"/>
      <c r="H9" s="19"/>
      <c r="I9" s="3">
        <f t="shared" si="0"/>
        <v>0</v>
      </c>
    </row>
    <row r="10" spans="2:13" x14ac:dyDescent="0.25">
      <c r="B10" s="387" t="s">
        <v>6</v>
      </c>
      <c r="C10" s="387"/>
      <c r="D10" s="387"/>
      <c r="E10" s="387"/>
      <c r="F10" s="33"/>
      <c r="G10" s="18"/>
      <c r="H10" s="19"/>
      <c r="I10" s="3">
        <f t="shared" si="0"/>
        <v>0</v>
      </c>
    </row>
    <row r="11" spans="2:13" x14ac:dyDescent="0.25">
      <c r="B11" s="2"/>
      <c r="C11" s="2"/>
      <c r="D11" s="2"/>
      <c r="E11" s="2"/>
      <c r="F11" s="2"/>
      <c r="I11" s="3">
        <f>SUM(I5:I10)</f>
        <v>4980</v>
      </c>
    </row>
    <row r="12" spans="2:13" x14ac:dyDescent="0.25">
      <c r="B12" s="5"/>
      <c r="C12" s="5"/>
      <c r="D12" s="5"/>
      <c r="E12" s="5"/>
      <c r="F12" s="5"/>
      <c r="G12" s="5"/>
      <c r="H12" s="5"/>
      <c r="I12" s="7"/>
    </row>
    <row r="13" spans="2:13" x14ac:dyDescent="0.25">
      <c r="B13" s="2"/>
      <c r="C13" s="2"/>
      <c r="D13" s="2"/>
      <c r="E13" s="2"/>
      <c r="F13" s="2"/>
      <c r="G13" s="2"/>
      <c r="H13" s="2"/>
      <c r="I13" s="8"/>
    </row>
    <row r="14" spans="2:13" ht="19.5" x14ac:dyDescent="0.3">
      <c r="B14" s="388" t="s">
        <v>1</v>
      </c>
      <c r="C14" s="388"/>
      <c r="D14" s="388"/>
      <c r="E14" s="388"/>
      <c r="F14" s="6" t="s">
        <v>11</v>
      </c>
    </row>
    <row r="15" spans="2:13" x14ac:dyDescent="0.25">
      <c r="B15" s="2"/>
      <c r="C15" s="2"/>
      <c r="D15" s="2"/>
      <c r="E15" s="2"/>
      <c r="F15" s="2"/>
    </row>
    <row r="16" spans="2:13" x14ac:dyDescent="0.25">
      <c r="B16" s="330" t="s">
        <v>12</v>
      </c>
      <c r="C16" s="330"/>
      <c r="D16" s="330"/>
      <c r="E16" s="330"/>
      <c r="F16" s="34">
        <f>I11</f>
        <v>4980</v>
      </c>
      <c r="H16" s="15" t="e">
        <f t="shared" ref="H16:H23" si="1">F16/$O$25</f>
        <v>#DIV/0!</v>
      </c>
    </row>
    <row r="17" spans="2:8" x14ac:dyDescent="0.25">
      <c r="B17" s="330" t="s">
        <v>13</v>
      </c>
      <c r="C17" s="330"/>
      <c r="D17" s="330"/>
      <c r="E17" s="330"/>
      <c r="F17" s="34">
        <v>560</v>
      </c>
      <c r="H17" s="15" t="e">
        <f t="shared" si="1"/>
        <v>#DIV/0!</v>
      </c>
    </row>
    <row r="18" spans="2:8" x14ac:dyDescent="0.25">
      <c r="B18" s="330" t="s">
        <v>14</v>
      </c>
      <c r="C18" s="330"/>
      <c r="D18" s="330"/>
      <c r="E18" s="330"/>
      <c r="F18" s="34">
        <v>99</v>
      </c>
      <c r="H18" s="15" t="e">
        <f t="shared" si="1"/>
        <v>#DIV/0!</v>
      </c>
    </row>
    <row r="19" spans="2:8" x14ac:dyDescent="0.25">
      <c r="B19" s="330" t="s">
        <v>15</v>
      </c>
      <c r="C19" s="330"/>
      <c r="D19" s="330"/>
      <c r="E19" s="330"/>
      <c r="F19" s="34">
        <v>579</v>
      </c>
      <c r="H19" s="15" t="e">
        <f t="shared" si="1"/>
        <v>#DIV/0!</v>
      </c>
    </row>
    <row r="20" spans="2:8" x14ac:dyDescent="0.25">
      <c r="B20" s="330" t="s">
        <v>16</v>
      </c>
      <c r="C20" s="330"/>
      <c r="D20" s="330"/>
      <c r="E20" s="330"/>
      <c r="F20" s="34">
        <v>908</v>
      </c>
      <c r="H20" s="15" t="e">
        <f t="shared" si="1"/>
        <v>#DIV/0!</v>
      </c>
    </row>
    <row r="21" spans="2:8" x14ac:dyDescent="0.25">
      <c r="B21" s="330" t="s">
        <v>17</v>
      </c>
      <c r="C21" s="330"/>
      <c r="D21" s="330"/>
      <c r="E21" s="330"/>
      <c r="F21" s="34">
        <v>10000</v>
      </c>
      <c r="H21" s="15" t="e">
        <f t="shared" si="1"/>
        <v>#DIV/0!</v>
      </c>
    </row>
    <row r="22" spans="2:8" x14ac:dyDescent="0.25">
      <c r="B22" s="330" t="s">
        <v>18</v>
      </c>
      <c r="C22" s="330"/>
      <c r="D22" s="330"/>
      <c r="E22" s="330"/>
      <c r="F22" s="34">
        <v>809</v>
      </c>
      <c r="H22" s="15" t="e">
        <f t="shared" si="1"/>
        <v>#DIV/0!</v>
      </c>
    </row>
    <row r="23" spans="2:8" x14ac:dyDescent="0.25">
      <c r="B23" s="330" t="s">
        <v>18</v>
      </c>
      <c r="C23" s="330"/>
      <c r="D23" s="330"/>
      <c r="E23" s="330"/>
      <c r="F23" s="34">
        <v>500</v>
      </c>
      <c r="H23" s="15" t="e">
        <f t="shared" si="1"/>
        <v>#DIV/0!</v>
      </c>
    </row>
    <row r="24" spans="2:8" ht="9" customHeight="1" x14ac:dyDescent="0.25">
      <c r="B24" s="35"/>
      <c r="C24" s="35"/>
      <c r="D24" s="35"/>
      <c r="E24" s="35"/>
      <c r="F24" s="36"/>
      <c r="G24" s="13"/>
      <c r="H24" s="37"/>
    </row>
    <row r="25" spans="2:8" ht="15.75" x14ac:dyDescent="0.3">
      <c r="B25" s="389" t="s">
        <v>19</v>
      </c>
      <c r="C25" s="389"/>
      <c r="D25" s="389"/>
      <c r="E25" s="389"/>
      <c r="F25" s="12">
        <f>SUM(F16:F23)</f>
        <v>18435</v>
      </c>
    </row>
    <row r="29" spans="2:8" x14ac:dyDescent="0.25">
      <c r="B29" s="330"/>
      <c r="C29" s="330"/>
      <c r="D29" s="330"/>
      <c r="E29" s="330"/>
    </row>
    <row r="30" spans="2:8" x14ac:dyDescent="0.25">
      <c r="B30" s="14"/>
      <c r="C30" s="14"/>
      <c r="D30" s="14"/>
      <c r="E30" s="14"/>
    </row>
    <row r="31" spans="2:8" x14ac:dyDescent="0.25">
      <c r="B31" s="330"/>
      <c r="C31" s="330"/>
      <c r="D31" s="330"/>
      <c r="E31" s="330"/>
    </row>
    <row r="32" spans="2:8" x14ac:dyDescent="0.25">
      <c r="B32" s="14"/>
      <c r="C32" s="14"/>
      <c r="D32" s="14"/>
      <c r="E32" s="14"/>
    </row>
    <row r="33" spans="2:5" x14ac:dyDescent="0.25">
      <c r="B33" s="330"/>
      <c r="C33" s="330"/>
      <c r="D33" s="330"/>
      <c r="E33" s="330"/>
    </row>
    <row r="34" spans="2:5" x14ac:dyDescent="0.25">
      <c r="B34" s="14"/>
      <c r="C34" s="14"/>
      <c r="D34" s="14"/>
      <c r="E34" s="14"/>
    </row>
    <row r="35" spans="2:5" x14ac:dyDescent="0.25">
      <c r="B35" s="330"/>
      <c r="C35" s="330"/>
      <c r="D35" s="330"/>
      <c r="E35" s="330"/>
    </row>
    <row r="36" spans="2:5" x14ac:dyDescent="0.25">
      <c r="B36" s="14"/>
      <c r="C36" s="14"/>
      <c r="D36" s="14"/>
      <c r="E36" s="14"/>
    </row>
    <row r="37" spans="2:5" x14ac:dyDescent="0.25">
      <c r="B37" s="330"/>
      <c r="C37" s="330"/>
      <c r="D37" s="330"/>
      <c r="E37" s="330"/>
    </row>
    <row r="38" spans="2:5" x14ac:dyDescent="0.25">
      <c r="B38" s="14"/>
      <c r="C38" s="14"/>
      <c r="D38" s="14"/>
      <c r="E38" s="14"/>
    </row>
    <row r="39" spans="2:5" x14ac:dyDescent="0.25">
      <c r="B39" s="330"/>
      <c r="C39" s="330"/>
      <c r="D39" s="330"/>
      <c r="E39" s="330"/>
    </row>
    <row r="40" spans="2:5" x14ac:dyDescent="0.25">
      <c r="B40" s="15"/>
      <c r="C40" s="15"/>
      <c r="D40" s="15"/>
      <c r="E40" s="15"/>
    </row>
    <row r="41" spans="2:5" x14ac:dyDescent="0.25">
      <c r="B41" s="330"/>
      <c r="C41" s="330"/>
      <c r="D41" s="330"/>
      <c r="E41" s="330"/>
    </row>
    <row r="42" spans="2:5" x14ac:dyDescent="0.25">
      <c r="B42" s="15"/>
      <c r="C42" s="15"/>
      <c r="D42" s="15"/>
      <c r="E42" s="15"/>
    </row>
    <row r="43" spans="2:5" x14ac:dyDescent="0.25">
      <c r="B43" s="330"/>
      <c r="C43" s="330"/>
      <c r="D43" s="330"/>
      <c r="E43" s="330"/>
    </row>
  </sheetData>
  <customSheetViews>
    <customSheetView guid="{B2E82A69-86C7-4F32-A7A8-A32F4583B4F4}" showPageBreaks="1" showGridLines="0">
      <selection activeCell="U6" sqref="U6"/>
      <pageMargins left="0.7" right="0.7" top="0.75" bottom="0.75" header="0.3" footer="0.3"/>
      <pageSetup paperSize="8" orientation="landscape" horizontalDpi="0" verticalDpi="0" r:id="rId1"/>
    </customSheetView>
    <customSheetView guid="{6E086FCD-AC17-4A22-B773-02E4232BFB0E}" scale="85" showPageBreaks="1" showGridLines="0" showRowCol="0">
      <selection activeCell="F7" sqref="F7"/>
      <pageMargins left="0.7" right="0.7" top="0.75" bottom="0.75" header="0.3" footer="0.3"/>
      <pageSetup orientation="portrait" horizontalDpi="0" verticalDpi="0" r:id="rId2"/>
    </customSheetView>
  </customSheetViews>
  <mergeCells count="24">
    <mergeCell ref="B43:E43"/>
    <mergeCell ref="B31:E31"/>
    <mergeCell ref="B29:E29"/>
    <mergeCell ref="B21:E21"/>
    <mergeCell ref="B22:E22"/>
    <mergeCell ref="B23:E23"/>
    <mergeCell ref="B25:E25"/>
    <mergeCell ref="B33:E33"/>
    <mergeCell ref="B35:E35"/>
    <mergeCell ref="B37:E37"/>
    <mergeCell ref="B39:E39"/>
    <mergeCell ref="B41:E41"/>
    <mergeCell ref="B20:E20"/>
    <mergeCell ref="B5:E5"/>
    <mergeCell ref="B6:E6"/>
    <mergeCell ref="B7:E7"/>
    <mergeCell ref="B8:E8"/>
    <mergeCell ref="B9:E9"/>
    <mergeCell ref="B10:E10"/>
    <mergeCell ref="B14:E14"/>
    <mergeCell ref="B16:E16"/>
    <mergeCell ref="B17:E17"/>
    <mergeCell ref="B18:E18"/>
    <mergeCell ref="B19:E19"/>
  </mergeCells>
  <dataValidations count="1">
    <dataValidation type="list" allowBlank="1" showInputMessage="1" showErrorMessage="1" prompt="Select payroll terms" sqref="H5:H10" xr:uid="{00000000-0002-0000-0200-000000000000}">
      <formula1>payroll</formula1>
    </dataValidation>
  </dataValidations>
  <pageMargins left="0.7" right="0.7" top="0.75" bottom="0.75" header="0.3" footer="0.3"/>
  <pageSetup paperSize="8" orientation="landscape" horizontalDpi="0"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S60"/>
  <sheetViews>
    <sheetView showGridLines="0" workbookViewId="0">
      <selection activeCell="Q9" sqref="Q9"/>
    </sheetView>
  </sheetViews>
  <sheetFormatPr defaultRowHeight="15" x14ac:dyDescent="0.25"/>
  <cols>
    <col min="1" max="1" width="4.28515625" customWidth="1"/>
    <col min="5" max="5" width="12.85546875" bestFit="1" customWidth="1"/>
    <col min="6" max="6" width="11" bestFit="1" customWidth="1"/>
    <col min="13" max="13" width="11" bestFit="1" customWidth="1"/>
  </cols>
  <sheetData>
    <row r="1" spans="2:14" ht="54.75" customHeight="1" x14ac:dyDescent="0.25">
      <c r="B1" s="21" t="s">
        <v>20</v>
      </c>
      <c r="C1" s="9"/>
      <c r="D1" s="5"/>
      <c r="E1" s="9"/>
      <c r="F1" s="5"/>
      <c r="G1" s="9"/>
      <c r="H1" s="5"/>
      <c r="I1" s="5"/>
      <c r="J1" s="5"/>
      <c r="K1" s="5"/>
      <c r="L1" s="5"/>
      <c r="M1" s="5"/>
      <c r="N1" s="5"/>
    </row>
    <row r="3" spans="2:14" ht="19.5" x14ac:dyDescent="0.3">
      <c r="B3" s="10" t="s">
        <v>55</v>
      </c>
      <c r="C3" s="5"/>
      <c r="D3" s="10"/>
      <c r="E3" s="6" t="s">
        <v>11</v>
      </c>
      <c r="F3" s="1"/>
    </row>
    <row r="4" spans="2:14" x14ac:dyDescent="0.25">
      <c r="B4" s="1"/>
      <c r="C4" s="1"/>
      <c r="D4" s="1"/>
      <c r="E4" s="1"/>
      <c r="F4" s="1"/>
    </row>
    <row r="5" spans="2:14" x14ac:dyDescent="0.25">
      <c r="B5" s="1" t="s">
        <v>32</v>
      </c>
      <c r="C5" s="1"/>
      <c r="D5" s="1"/>
      <c r="E5" s="20">
        <f>F33</f>
        <v>506</v>
      </c>
      <c r="F5" s="30">
        <f>E5/$E$14</f>
        <v>0.42166666666666669</v>
      </c>
    </row>
    <row r="6" spans="2:14" x14ac:dyDescent="0.25">
      <c r="B6" s="1" t="s">
        <v>31</v>
      </c>
      <c r="C6" s="1"/>
      <c r="D6" s="1"/>
      <c r="E6" s="20">
        <f>M27</f>
        <v>174</v>
      </c>
      <c r="F6" s="30">
        <f t="shared" ref="F6:F12" si="0">E6/$E$14</f>
        <v>0.14499999999999999</v>
      </c>
    </row>
    <row r="7" spans="2:14" x14ac:dyDescent="0.25">
      <c r="B7" s="1" t="s">
        <v>25</v>
      </c>
      <c r="C7" s="1"/>
      <c r="D7" s="1"/>
      <c r="E7" s="20">
        <f>M39</f>
        <v>57</v>
      </c>
      <c r="F7" s="30">
        <f t="shared" si="0"/>
        <v>4.7500000000000001E-2</v>
      </c>
    </row>
    <row r="8" spans="2:14" x14ac:dyDescent="0.25">
      <c r="B8" s="1" t="s">
        <v>56</v>
      </c>
      <c r="C8" s="1"/>
      <c r="D8" s="1"/>
      <c r="E8" s="20">
        <v>200</v>
      </c>
      <c r="F8" s="30">
        <f t="shared" si="0"/>
        <v>0.16666666666666666</v>
      </c>
    </row>
    <row r="9" spans="2:14" x14ac:dyDescent="0.25">
      <c r="B9" s="1" t="s">
        <v>28</v>
      </c>
      <c r="C9" s="1"/>
      <c r="D9" s="1"/>
      <c r="E9" s="20">
        <v>89</v>
      </c>
      <c r="F9" s="30">
        <f t="shared" si="0"/>
        <v>7.4166666666666672E-2</v>
      </c>
    </row>
    <row r="10" spans="2:14" x14ac:dyDescent="0.25">
      <c r="B10" s="1" t="s">
        <v>26</v>
      </c>
      <c r="C10" s="1"/>
      <c r="D10" s="1"/>
      <c r="E10" s="20">
        <v>56</v>
      </c>
      <c r="F10" s="30">
        <f t="shared" si="0"/>
        <v>4.6666666666666669E-2</v>
      </c>
    </row>
    <row r="11" spans="2:14" x14ac:dyDescent="0.25">
      <c r="B11" s="1" t="s">
        <v>30</v>
      </c>
      <c r="C11" s="1"/>
      <c r="D11" s="1"/>
      <c r="E11" s="20">
        <v>78</v>
      </c>
      <c r="F11" s="30">
        <f t="shared" si="0"/>
        <v>6.5000000000000002E-2</v>
      </c>
    </row>
    <row r="12" spans="2:14" x14ac:dyDescent="0.25">
      <c r="B12" s="1" t="s">
        <v>29</v>
      </c>
      <c r="C12" s="1"/>
      <c r="D12" s="1"/>
      <c r="E12" s="20">
        <v>40</v>
      </c>
      <c r="F12" s="30">
        <f t="shared" si="0"/>
        <v>3.3333333333333333E-2</v>
      </c>
    </row>
    <row r="13" spans="2:14" x14ac:dyDescent="0.25">
      <c r="B13" s="1"/>
      <c r="C13" s="1"/>
      <c r="D13" s="1"/>
      <c r="E13" s="1"/>
      <c r="F13" s="1"/>
    </row>
    <row r="14" spans="2:14" x14ac:dyDescent="0.25">
      <c r="B14" s="22" t="s">
        <v>43</v>
      </c>
      <c r="C14" s="1"/>
      <c r="D14" s="1"/>
      <c r="E14" s="27">
        <f>SUM(E5:E12)</f>
        <v>1200</v>
      </c>
      <c r="F14" s="1"/>
    </row>
    <row r="17" spans="2:19" x14ac:dyDescent="0.25">
      <c r="B17" s="1"/>
      <c r="C17" s="1"/>
      <c r="D17" s="1"/>
      <c r="E17" s="1"/>
      <c r="F17" s="1"/>
      <c r="G17" s="1"/>
      <c r="H17" s="1"/>
      <c r="I17" s="1"/>
      <c r="J17" s="1"/>
      <c r="K17" s="1"/>
      <c r="L17" s="1"/>
      <c r="M17" s="1"/>
      <c r="N17" s="1"/>
      <c r="O17" s="1"/>
      <c r="P17" s="1"/>
      <c r="Q17" s="1"/>
      <c r="R17" s="1"/>
      <c r="S17" s="1"/>
    </row>
    <row r="18" spans="2:19" ht="19.5" x14ac:dyDescent="0.3">
      <c r="B18" s="10" t="s">
        <v>32</v>
      </c>
      <c r="C18" s="10"/>
      <c r="D18" s="10"/>
      <c r="E18" s="5"/>
      <c r="F18" s="6" t="s">
        <v>11</v>
      </c>
      <c r="G18" s="1"/>
      <c r="H18" s="1"/>
      <c r="I18" s="10" t="s">
        <v>31</v>
      </c>
      <c r="J18" s="10"/>
      <c r="K18" s="10"/>
      <c r="L18" s="5"/>
      <c r="M18" s="6" t="s">
        <v>11</v>
      </c>
      <c r="O18" s="1"/>
      <c r="P18" s="1"/>
      <c r="Q18" s="1"/>
      <c r="R18" s="1"/>
      <c r="S18" s="1"/>
    </row>
    <row r="19" spans="2:19" x14ac:dyDescent="0.25">
      <c r="B19" s="1"/>
      <c r="C19" s="1"/>
      <c r="D19" s="1"/>
      <c r="E19" s="1"/>
      <c r="F19" s="1"/>
      <c r="G19" s="1"/>
      <c r="H19" s="1"/>
      <c r="I19" s="1"/>
      <c r="J19" s="1"/>
      <c r="K19" s="1"/>
      <c r="L19" s="1"/>
      <c r="M19" s="1"/>
      <c r="O19" s="1"/>
      <c r="P19" s="1"/>
      <c r="Q19" s="1"/>
      <c r="R19" s="1"/>
      <c r="S19" s="1"/>
    </row>
    <row r="20" spans="2:19" x14ac:dyDescent="0.25">
      <c r="B20" s="1" t="s">
        <v>33</v>
      </c>
      <c r="C20" s="1"/>
      <c r="D20" s="1"/>
      <c r="E20" s="1"/>
      <c r="F20" s="20">
        <v>23</v>
      </c>
      <c r="G20" s="1"/>
      <c r="H20" s="1"/>
      <c r="I20" s="1" t="s">
        <v>44</v>
      </c>
      <c r="J20" s="1"/>
      <c r="K20" s="1"/>
      <c r="L20" s="1"/>
      <c r="M20" s="20">
        <v>12</v>
      </c>
      <c r="O20" s="1"/>
      <c r="P20" s="1"/>
      <c r="Q20" s="1"/>
      <c r="R20" s="1"/>
      <c r="S20" s="1"/>
    </row>
    <row r="21" spans="2:19" x14ac:dyDescent="0.25">
      <c r="B21" s="1" t="s">
        <v>34</v>
      </c>
      <c r="C21" s="1"/>
      <c r="D21" s="1"/>
      <c r="E21" s="1"/>
      <c r="F21" s="20">
        <v>45</v>
      </c>
      <c r="G21" s="1"/>
      <c r="H21" s="1"/>
      <c r="I21" s="1" t="s">
        <v>45</v>
      </c>
      <c r="J21" s="1"/>
      <c r="K21" s="1"/>
      <c r="L21" s="1"/>
      <c r="M21" s="20">
        <v>45</v>
      </c>
      <c r="O21" s="1"/>
      <c r="P21" s="1"/>
      <c r="Q21" s="1"/>
      <c r="R21" s="1"/>
      <c r="S21" s="1"/>
    </row>
    <row r="22" spans="2:19" x14ac:dyDescent="0.25">
      <c r="B22" s="1" t="s">
        <v>35</v>
      </c>
      <c r="C22" s="1"/>
      <c r="D22" s="1"/>
      <c r="E22" s="1"/>
      <c r="F22" s="20"/>
      <c r="G22" s="1"/>
      <c r="H22" s="1"/>
      <c r="I22" s="1" t="s">
        <v>27</v>
      </c>
      <c r="J22" s="1"/>
      <c r="K22" s="1"/>
      <c r="L22" s="1"/>
      <c r="M22" s="20">
        <v>30</v>
      </c>
      <c r="O22" s="1"/>
      <c r="P22" s="1"/>
      <c r="Q22" s="1"/>
      <c r="R22" s="1"/>
      <c r="S22" s="1"/>
    </row>
    <row r="23" spans="2:19" x14ac:dyDescent="0.25">
      <c r="B23" s="1" t="s">
        <v>36</v>
      </c>
      <c r="C23" s="1"/>
      <c r="D23" s="1"/>
      <c r="E23" s="1"/>
      <c r="F23" s="20">
        <v>45</v>
      </c>
      <c r="G23" s="1"/>
      <c r="H23" s="1"/>
      <c r="I23" s="1" t="s">
        <v>46</v>
      </c>
      <c r="J23" s="1"/>
      <c r="K23" s="1"/>
      <c r="L23" s="1"/>
      <c r="M23" s="20">
        <v>23</v>
      </c>
      <c r="O23" s="1"/>
      <c r="P23" s="1"/>
      <c r="Q23" s="1"/>
      <c r="R23" s="1"/>
      <c r="S23" s="1"/>
    </row>
    <row r="24" spans="2:19" x14ac:dyDescent="0.25">
      <c r="B24" s="1" t="s">
        <v>24</v>
      </c>
      <c r="C24" s="1"/>
      <c r="D24" s="1"/>
      <c r="E24" s="1"/>
      <c r="F24" s="20">
        <v>56</v>
      </c>
      <c r="G24" s="1"/>
      <c r="H24" s="1"/>
      <c r="I24" s="1" t="s">
        <v>47</v>
      </c>
      <c r="J24" s="1"/>
      <c r="K24" s="1"/>
      <c r="L24" s="1"/>
      <c r="M24" s="20">
        <v>12</v>
      </c>
      <c r="O24" s="1"/>
      <c r="P24" s="1"/>
      <c r="Q24" s="1"/>
      <c r="R24" s="1"/>
      <c r="S24" s="1"/>
    </row>
    <row r="25" spans="2:19" x14ac:dyDescent="0.25">
      <c r="B25" s="1" t="s">
        <v>37</v>
      </c>
      <c r="C25" s="1"/>
      <c r="D25" s="1"/>
      <c r="E25" s="1"/>
      <c r="F25" s="20"/>
      <c r="G25" s="1"/>
      <c r="H25" s="1"/>
      <c r="I25" s="1" t="s">
        <v>48</v>
      </c>
      <c r="J25" s="1"/>
      <c r="K25" s="1"/>
      <c r="L25" s="1"/>
      <c r="M25" s="20">
        <v>40</v>
      </c>
      <c r="O25" s="1"/>
      <c r="P25" s="1"/>
      <c r="Q25" s="1"/>
      <c r="R25" s="1"/>
      <c r="S25" s="1"/>
    </row>
    <row r="26" spans="2:19" ht="15.75" thickBot="1" x14ac:dyDescent="0.3">
      <c r="B26" s="1" t="s">
        <v>38</v>
      </c>
      <c r="C26" s="1"/>
      <c r="D26" s="1"/>
      <c r="E26" s="1"/>
      <c r="F26" s="20">
        <v>78</v>
      </c>
      <c r="G26" s="1"/>
      <c r="H26" s="1"/>
      <c r="I26" s="23" t="s">
        <v>18</v>
      </c>
      <c r="J26" s="23"/>
      <c r="K26" s="23"/>
      <c r="L26" s="23"/>
      <c r="M26" s="26">
        <v>12</v>
      </c>
      <c r="O26" s="1"/>
      <c r="P26" s="1"/>
      <c r="Q26" s="1"/>
      <c r="R26" s="1"/>
      <c r="S26" s="1"/>
    </row>
    <row r="27" spans="2:19" ht="15.75" thickTop="1" x14ac:dyDescent="0.25">
      <c r="B27" s="1" t="s">
        <v>23</v>
      </c>
      <c r="C27" s="1"/>
      <c r="D27" s="1"/>
      <c r="E27" s="1"/>
      <c r="F27" s="20">
        <v>98</v>
      </c>
      <c r="G27" s="1"/>
      <c r="H27" s="1"/>
      <c r="I27" s="22" t="s">
        <v>43</v>
      </c>
      <c r="J27" s="1"/>
      <c r="K27" s="1"/>
      <c r="L27" s="1"/>
      <c r="M27" s="27">
        <f>SUM(M20:M26)</f>
        <v>174</v>
      </c>
      <c r="O27" s="1"/>
      <c r="P27" s="1"/>
      <c r="Q27" s="1"/>
      <c r="R27" s="1"/>
      <c r="S27" s="1"/>
    </row>
    <row r="28" spans="2:19" x14ac:dyDescent="0.25">
      <c r="B28" s="1" t="s">
        <v>39</v>
      </c>
      <c r="C28" s="1"/>
      <c r="D28" s="1"/>
      <c r="E28" s="1"/>
      <c r="F28" s="20">
        <v>85</v>
      </c>
      <c r="G28" s="1"/>
      <c r="H28" s="1"/>
      <c r="I28" s="1"/>
      <c r="O28" s="1"/>
      <c r="P28" s="1"/>
      <c r="Q28" s="1"/>
      <c r="R28" s="1"/>
      <c r="S28" s="1"/>
    </row>
    <row r="29" spans="2:19" x14ac:dyDescent="0.25">
      <c r="B29" s="1" t="s">
        <v>40</v>
      </c>
      <c r="C29" s="1"/>
      <c r="D29" s="1"/>
      <c r="E29" s="1"/>
      <c r="F29" s="20"/>
      <c r="G29" s="1"/>
      <c r="H29" s="1"/>
      <c r="I29" s="1"/>
      <c r="O29" s="1"/>
      <c r="P29" s="1"/>
      <c r="Q29" s="1"/>
      <c r="R29" s="1"/>
      <c r="S29" s="1"/>
    </row>
    <row r="30" spans="2:19" ht="19.5" x14ac:dyDescent="0.3">
      <c r="B30" s="1" t="s">
        <v>41</v>
      </c>
      <c r="C30" s="1"/>
      <c r="D30" s="1"/>
      <c r="E30" s="1"/>
      <c r="F30" s="20"/>
      <c r="G30" s="1"/>
      <c r="H30" s="1"/>
      <c r="I30" s="10" t="s">
        <v>25</v>
      </c>
      <c r="J30" s="10"/>
      <c r="K30" s="10"/>
      <c r="L30" s="5"/>
      <c r="M30" s="6" t="s">
        <v>11</v>
      </c>
      <c r="N30" s="1"/>
      <c r="O30" s="1"/>
      <c r="P30" s="1"/>
      <c r="Q30" s="1"/>
      <c r="R30" s="1"/>
      <c r="S30" s="1"/>
    </row>
    <row r="31" spans="2:19" x14ac:dyDescent="0.25">
      <c r="B31" s="1" t="s">
        <v>42</v>
      </c>
      <c r="C31" s="1"/>
      <c r="D31" s="1"/>
      <c r="E31" s="1"/>
      <c r="F31" s="20">
        <v>24</v>
      </c>
      <c r="G31" s="1"/>
      <c r="H31" s="1"/>
      <c r="I31" s="1"/>
      <c r="J31" s="1"/>
      <c r="K31" s="1"/>
      <c r="L31" s="1"/>
      <c r="M31" s="1"/>
      <c r="N31" s="1"/>
      <c r="O31" s="1"/>
      <c r="P31" s="1"/>
      <c r="Q31" s="1"/>
      <c r="R31" s="1"/>
      <c r="S31" s="1"/>
    </row>
    <row r="32" spans="2:19" ht="15.75" thickBot="1" x14ac:dyDescent="0.3">
      <c r="B32" s="23" t="s">
        <v>18</v>
      </c>
      <c r="C32" s="23"/>
      <c r="D32" s="23"/>
      <c r="E32" s="23"/>
      <c r="F32" s="26">
        <v>52</v>
      </c>
      <c r="G32" s="1"/>
      <c r="H32" s="1"/>
      <c r="I32" s="1" t="s">
        <v>49</v>
      </c>
      <c r="J32" s="1"/>
      <c r="K32" s="1"/>
      <c r="L32" s="1"/>
      <c r="M32" s="20">
        <v>12</v>
      </c>
      <c r="N32" s="1"/>
      <c r="O32" s="1"/>
      <c r="P32" s="1"/>
      <c r="Q32" s="1"/>
      <c r="R32" s="1"/>
      <c r="S32" s="1"/>
    </row>
    <row r="33" spans="2:19" ht="15.75" thickTop="1" x14ac:dyDescent="0.25">
      <c r="B33" s="22" t="s">
        <v>43</v>
      </c>
      <c r="C33" s="1"/>
      <c r="D33" s="1"/>
      <c r="E33" s="1"/>
      <c r="F33" s="27">
        <f>SUM(F20:F32)</f>
        <v>506</v>
      </c>
      <c r="G33" s="1"/>
      <c r="H33" s="1"/>
      <c r="I33" s="1" t="s">
        <v>50</v>
      </c>
      <c r="J33" s="1"/>
      <c r="K33" s="1"/>
      <c r="L33" s="1"/>
      <c r="M33" s="20"/>
      <c r="N33" s="1"/>
      <c r="O33" s="1"/>
      <c r="P33" s="1"/>
      <c r="Q33" s="1"/>
      <c r="R33" s="1"/>
      <c r="S33" s="1"/>
    </row>
    <row r="34" spans="2:19" x14ac:dyDescent="0.25">
      <c r="B34" s="1"/>
      <c r="C34" s="1"/>
      <c r="D34" s="1"/>
      <c r="E34" s="1"/>
      <c r="F34" s="1"/>
      <c r="G34" s="1"/>
      <c r="H34" s="1"/>
      <c r="I34" s="1" t="s">
        <v>51</v>
      </c>
      <c r="J34" s="1"/>
      <c r="K34" s="1"/>
      <c r="L34" s="1"/>
      <c r="M34" s="20"/>
      <c r="N34" s="1"/>
      <c r="O34" s="1"/>
      <c r="P34" s="1"/>
      <c r="Q34" s="1"/>
      <c r="R34" s="1"/>
      <c r="S34" s="1"/>
    </row>
    <row r="35" spans="2:19" x14ac:dyDescent="0.25">
      <c r="B35" s="1"/>
      <c r="C35" s="1"/>
      <c r="D35" s="1"/>
      <c r="E35" s="1"/>
      <c r="F35" s="1"/>
      <c r="G35" s="1"/>
      <c r="H35" s="1"/>
      <c r="I35" s="1" t="s">
        <v>52</v>
      </c>
      <c r="J35" s="1"/>
      <c r="K35" s="1"/>
      <c r="L35" s="1"/>
      <c r="M35" s="20"/>
      <c r="N35" s="1"/>
      <c r="O35" s="1"/>
      <c r="P35" s="1"/>
      <c r="Q35" s="1"/>
      <c r="R35" s="1"/>
      <c r="S35" s="1"/>
    </row>
    <row r="36" spans="2:19" x14ac:dyDescent="0.25">
      <c r="G36" s="1"/>
      <c r="H36" s="1"/>
      <c r="I36" s="1" t="s">
        <v>53</v>
      </c>
      <c r="J36" s="1"/>
      <c r="K36" s="1"/>
      <c r="L36" s="1"/>
      <c r="M36" s="20">
        <v>45</v>
      </c>
      <c r="N36" s="1"/>
      <c r="O36" s="1"/>
      <c r="P36" s="1"/>
      <c r="Q36" s="1"/>
      <c r="R36" s="1"/>
      <c r="S36" s="1"/>
    </row>
    <row r="37" spans="2:19" x14ac:dyDescent="0.25">
      <c r="G37" s="1"/>
      <c r="H37" s="1"/>
      <c r="I37" s="1" t="s">
        <v>54</v>
      </c>
      <c r="J37" s="1"/>
      <c r="K37" s="1"/>
      <c r="L37" s="1"/>
      <c r="M37" s="20"/>
      <c r="N37" s="1"/>
      <c r="O37" s="1"/>
      <c r="P37" s="1"/>
      <c r="Q37" s="1"/>
      <c r="R37" s="1"/>
      <c r="S37" s="1"/>
    </row>
    <row r="38" spans="2:19" ht="15.75" thickBot="1" x14ac:dyDescent="0.3">
      <c r="G38" s="1"/>
      <c r="H38" s="1"/>
      <c r="I38" s="23" t="s">
        <v>18</v>
      </c>
      <c r="J38" s="23"/>
      <c r="K38" s="23"/>
      <c r="L38" s="23"/>
      <c r="M38" s="26"/>
      <c r="N38" s="1"/>
      <c r="O38" s="1"/>
      <c r="P38" s="1"/>
      <c r="Q38" s="1"/>
      <c r="R38" s="1"/>
      <c r="S38" s="1"/>
    </row>
    <row r="39" spans="2:19" ht="15.75" thickTop="1" x14ac:dyDescent="0.25">
      <c r="G39" s="1"/>
      <c r="H39" s="1"/>
      <c r="I39" s="22" t="s">
        <v>43</v>
      </c>
      <c r="J39" s="1"/>
      <c r="K39" s="1"/>
      <c r="L39" s="1"/>
      <c r="M39" s="27">
        <f>SUM(M32:M38)</f>
        <v>57</v>
      </c>
      <c r="N39" s="1"/>
      <c r="O39" s="1"/>
      <c r="P39" s="1"/>
      <c r="Q39" s="1"/>
      <c r="R39" s="1"/>
      <c r="S39" s="1"/>
    </row>
    <row r="40" spans="2:19" x14ac:dyDescent="0.25">
      <c r="G40" s="1"/>
      <c r="H40" s="1"/>
      <c r="I40" s="1"/>
      <c r="J40" s="1"/>
      <c r="K40" s="1"/>
      <c r="L40" s="1"/>
      <c r="M40" s="1"/>
      <c r="N40" s="1"/>
      <c r="O40" s="1"/>
      <c r="P40" s="1"/>
      <c r="Q40" s="1"/>
      <c r="R40" s="1"/>
      <c r="S40" s="1"/>
    </row>
    <row r="41" spans="2:19" x14ac:dyDescent="0.25">
      <c r="G41" s="1"/>
      <c r="H41" s="1"/>
      <c r="I41" s="1"/>
      <c r="J41" s="1"/>
      <c r="K41" s="1"/>
      <c r="L41" s="1"/>
      <c r="M41" s="1"/>
      <c r="N41" s="1"/>
      <c r="O41" s="1"/>
      <c r="P41" s="1"/>
      <c r="Q41" s="1"/>
      <c r="R41" s="1"/>
      <c r="S41" s="1"/>
    </row>
    <row r="42" spans="2:19" x14ac:dyDescent="0.25">
      <c r="G42" s="1"/>
      <c r="H42" s="1"/>
      <c r="I42" s="1"/>
      <c r="J42" s="1"/>
      <c r="K42" s="1"/>
      <c r="L42" s="1"/>
      <c r="M42" s="1"/>
      <c r="N42" s="1"/>
      <c r="O42" s="1"/>
      <c r="P42" s="1"/>
      <c r="Q42" s="1"/>
      <c r="R42" s="1"/>
      <c r="S42" s="1"/>
    </row>
    <row r="43" spans="2:19" x14ac:dyDescent="0.25">
      <c r="G43" s="1"/>
      <c r="H43" s="1"/>
      <c r="I43" s="1"/>
      <c r="J43" s="1"/>
      <c r="K43" s="1"/>
      <c r="L43" s="1"/>
      <c r="M43" s="1"/>
      <c r="N43" s="1"/>
      <c r="O43" s="1"/>
      <c r="P43" s="1"/>
      <c r="Q43" s="1"/>
      <c r="R43" s="1"/>
      <c r="S43" s="1"/>
    </row>
    <row r="44" spans="2:19" x14ac:dyDescent="0.25">
      <c r="G44" s="1"/>
      <c r="H44" s="1"/>
      <c r="I44" s="1"/>
      <c r="J44" s="1"/>
      <c r="K44" s="1"/>
      <c r="L44" s="1"/>
      <c r="M44" s="1"/>
      <c r="N44" s="1"/>
      <c r="O44" s="1"/>
      <c r="P44" s="1"/>
      <c r="Q44" s="1"/>
      <c r="R44" s="1"/>
      <c r="S44" s="1"/>
    </row>
    <row r="45" spans="2:19" x14ac:dyDescent="0.25">
      <c r="G45" s="1"/>
      <c r="H45" s="1"/>
      <c r="I45" s="1"/>
      <c r="J45" s="1"/>
      <c r="K45" s="1"/>
      <c r="L45" s="1"/>
      <c r="M45" s="1"/>
      <c r="N45" s="1"/>
      <c r="O45" s="1"/>
      <c r="P45" s="1"/>
      <c r="Q45" s="1"/>
      <c r="R45" s="1"/>
      <c r="S45" s="1"/>
    </row>
    <row r="46" spans="2:19" x14ac:dyDescent="0.25">
      <c r="B46" s="28"/>
      <c r="C46" s="28"/>
      <c r="D46" s="28"/>
      <c r="E46" s="28"/>
      <c r="F46" s="29"/>
      <c r="G46" s="1"/>
      <c r="H46" s="1"/>
      <c r="I46" s="1"/>
      <c r="J46" s="1"/>
      <c r="K46" s="1"/>
      <c r="L46" s="1"/>
      <c r="M46" s="1"/>
      <c r="N46" s="1"/>
      <c r="O46" s="1"/>
      <c r="P46" s="1"/>
      <c r="Q46" s="1"/>
      <c r="R46" s="1"/>
      <c r="S46" s="1"/>
    </row>
    <row r="47" spans="2:19" x14ac:dyDescent="0.25">
      <c r="B47" s="28"/>
      <c r="C47" s="28"/>
      <c r="D47" s="28"/>
      <c r="E47" s="28"/>
      <c r="F47" s="29"/>
      <c r="G47" s="1"/>
      <c r="H47" s="1"/>
      <c r="I47" s="1"/>
      <c r="J47" s="1"/>
      <c r="K47" s="1"/>
      <c r="L47" s="1"/>
      <c r="M47" s="1"/>
      <c r="N47" s="1"/>
      <c r="O47" s="1"/>
      <c r="P47" s="1"/>
      <c r="Q47" s="1"/>
      <c r="R47" s="1"/>
      <c r="S47" s="1"/>
    </row>
    <row r="48" spans="2:19" x14ac:dyDescent="0.25">
      <c r="G48" s="1"/>
      <c r="H48" s="1"/>
      <c r="I48" s="1"/>
      <c r="J48" s="1"/>
      <c r="K48" s="1"/>
      <c r="L48" s="1"/>
      <c r="M48" s="1"/>
      <c r="N48" s="1"/>
      <c r="O48" s="1"/>
      <c r="P48" s="1"/>
      <c r="Q48" s="1"/>
      <c r="R48" s="1"/>
      <c r="S48" s="1"/>
    </row>
    <row r="49" spans="2:19" x14ac:dyDescent="0.25">
      <c r="G49" s="1"/>
      <c r="H49" s="1"/>
      <c r="I49" s="1"/>
      <c r="J49" s="1"/>
      <c r="K49" s="1"/>
      <c r="L49" s="1"/>
      <c r="M49" s="1"/>
      <c r="N49" s="1"/>
      <c r="O49" s="1"/>
      <c r="P49" s="1"/>
      <c r="Q49" s="1"/>
      <c r="R49" s="1"/>
      <c r="S49" s="1"/>
    </row>
    <row r="50" spans="2:19" x14ac:dyDescent="0.25">
      <c r="G50" s="1"/>
      <c r="H50" s="1"/>
      <c r="I50" s="1"/>
      <c r="J50" s="1"/>
      <c r="K50" s="1"/>
      <c r="L50" s="1"/>
      <c r="M50" s="1"/>
      <c r="N50" s="1"/>
      <c r="O50" s="1"/>
      <c r="P50" s="1"/>
      <c r="Q50" s="1"/>
      <c r="R50" s="1"/>
      <c r="S50" s="1"/>
    </row>
    <row r="51" spans="2:19" x14ac:dyDescent="0.25">
      <c r="G51" s="1"/>
      <c r="H51" s="1"/>
      <c r="I51" s="1"/>
      <c r="J51" s="1"/>
      <c r="K51" s="1"/>
      <c r="L51" s="1"/>
      <c r="M51" s="1"/>
      <c r="N51" s="1"/>
      <c r="O51" s="1"/>
      <c r="P51" s="1"/>
      <c r="Q51" s="1"/>
      <c r="R51" s="1"/>
      <c r="S51" s="1"/>
    </row>
    <row r="52" spans="2:19" x14ac:dyDescent="0.25">
      <c r="G52" s="1"/>
      <c r="H52" s="1"/>
      <c r="I52" s="1"/>
      <c r="J52" s="1"/>
      <c r="K52" s="1"/>
      <c r="L52" s="1"/>
      <c r="M52" s="1"/>
      <c r="N52" s="1"/>
      <c r="O52" s="1"/>
      <c r="P52" s="1"/>
      <c r="Q52" s="1"/>
      <c r="R52" s="1"/>
      <c r="S52" s="1"/>
    </row>
    <row r="53" spans="2:19" x14ac:dyDescent="0.25">
      <c r="G53" s="1"/>
      <c r="H53" s="1"/>
      <c r="I53" s="1"/>
      <c r="J53" s="1"/>
      <c r="K53" s="1"/>
      <c r="L53" s="1"/>
      <c r="M53" s="1"/>
      <c r="N53" s="1"/>
      <c r="O53" s="1"/>
      <c r="P53" s="1"/>
      <c r="Q53" s="1"/>
      <c r="R53" s="1"/>
      <c r="S53" s="1"/>
    </row>
    <row r="54" spans="2:19" x14ac:dyDescent="0.25">
      <c r="G54" s="1"/>
      <c r="H54" s="1"/>
      <c r="I54" s="1"/>
      <c r="J54" s="1"/>
      <c r="K54" s="1"/>
      <c r="L54" s="1"/>
      <c r="M54" s="1"/>
      <c r="N54" s="1"/>
      <c r="O54" s="1"/>
      <c r="P54" s="1"/>
      <c r="Q54" s="1"/>
      <c r="R54" s="1"/>
      <c r="S54" s="1"/>
    </row>
    <row r="55" spans="2:19" x14ac:dyDescent="0.25">
      <c r="G55" s="1"/>
      <c r="H55" s="1"/>
      <c r="I55" s="1"/>
      <c r="J55" s="1"/>
      <c r="K55" s="1"/>
      <c r="L55" s="1"/>
      <c r="M55" s="1"/>
      <c r="N55" s="1"/>
      <c r="O55" s="1"/>
      <c r="P55" s="1"/>
      <c r="Q55" s="1"/>
      <c r="R55" s="1"/>
      <c r="S55" s="1"/>
    </row>
    <row r="56" spans="2:19" x14ac:dyDescent="0.25">
      <c r="G56" s="1"/>
      <c r="H56" s="1"/>
      <c r="I56" s="1"/>
      <c r="J56" s="1"/>
      <c r="K56" s="1"/>
      <c r="L56" s="1"/>
      <c r="M56" s="1"/>
      <c r="N56" s="1"/>
      <c r="O56" s="1"/>
      <c r="P56" s="1"/>
      <c r="Q56" s="1"/>
      <c r="R56" s="1"/>
      <c r="S56" s="1"/>
    </row>
    <row r="57" spans="2:19" x14ac:dyDescent="0.25">
      <c r="G57" s="1"/>
      <c r="H57" s="1"/>
      <c r="I57" s="1"/>
      <c r="J57" s="1"/>
      <c r="K57" s="1"/>
      <c r="L57" s="1"/>
      <c r="M57" s="1"/>
      <c r="N57" s="1"/>
      <c r="O57" s="1"/>
      <c r="P57" s="1"/>
      <c r="Q57" s="1"/>
      <c r="R57" s="1"/>
      <c r="S57" s="1"/>
    </row>
    <row r="58" spans="2:19" x14ac:dyDescent="0.25">
      <c r="B58" s="1"/>
      <c r="C58" s="1"/>
      <c r="D58" s="1"/>
      <c r="E58" s="1"/>
      <c r="F58" s="1"/>
      <c r="G58" s="1"/>
      <c r="H58" s="1"/>
      <c r="I58" s="1"/>
      <c r="J58" s="1"/>
      <c r="K58" s="1"/>
      <c r="L58" s="1"/>
      <c r="M58" s="1"/>
      <c r="N58" s="1"/>
      <c r="O58" s="1"/>
      <c r="P58" s="1"/>
      <c r="Q58" s="1"/>
      <c r="R58" s="1"/>
      <c r="S58" s="1"/>
    </row>
    <row r="59" spans="2:19" x14ac:dyDescent="0.25">
      <c r="B59" s="1"/>
      <c r="C59" s="1"/>
      <c r="D59" s="1"/>
      <c r="E59" s="1"/>
      <c r="F59" s="1"/>
      <c r="G59" s="1"/>
      <c r="H59" s="1"/>
      <c r="I59" s="1"/>
      <c r="J59" s="1"/>
      <c r="K59" s="1"/>
      <c r="L59" s="1"/>
      <c r="M59" s="1"/>
      <c r="N59" s="1"/>
      <c r="O59" s="1"/>
      <c r="P59" s="1"/>
      <c r="Q59" s="1"/>
      <c r="R59" s="1"/>
      <c r="S59" s="1"/>
    </row>
    <row r="60" spans="2:19" x14ac:dyDescent="0.25">
      <c r="B60" s="1"/>
      <c r="C60" s="1"/>
      <c r="D60" s="1"/>
      <c r="E60" s="1"/>
      <c r="F60" s="1"/>
      <c r="G60" s="1"/>
      <c r="H60" s="1"/>
      <c r="I60" s="1"/>
      <c r="J60" s="1"/>
      <c r="K60" s="1"/>
      <c r="L60" s="1"/>
      <c r="M60" s="1"/>
      <c r="N60" s="1"/>
      <c r="O60" s="1"/>
      <c r="P60" s="1"/>
      <c r="Q60" s="1"/>
      <c r="R60" s="1"/>
      <c r="S60" s="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AV379"/>
  <sheetViews>
    <sheetView showGridLines="0" zoomScale="80" zoomScaleNormal="80" workbookViewId="0"/>
  </sheetViews>
  <sheetFormatPr defaultRowHeight="15" x14ac:dyDescent="0.25"/>
  <cols>
    <col min="1" max="1" width="9.7109375" style="67" customWidth="1"/>
    <col min="2" max="2" width="5" style="39" customWidth="1"/>
    <col min="3" max="3" width="22.42578125" style="100" customWidth="1"/>
    <col min="4" max="4" width="18.28515625" style="39" customWidth="1"/>
    <col min="5" max="5" width="1.7109375" style="52" customWidth="1"/>
    <col min="6" max="6" width="12.7109375" style="39" customWidth="1"/>
    <col min="7" max="7" width="9.85546875" style="39" customWidth="1"/>
    <col min="8" max="8" width="15.28515625" style="39" customWidth="1"/>
    <col min="9" max="9" width="2" style="51" customWidth="1"/>
    <col min="10" max="10" width="15.42578125" style="39" customWidth="1"/>
    <col min="11" max="11" width="17" style="39" customWidth="1"/>
    <col min="12" max="12" width="15.85546875" style="39" bestFit="1" customWidth="1"/>
    <col min="13" max="13" width="1.85546875" style="51" customWidth="1"/>
    <col min="14" max="14" width="12.7109375" style="39" hidden="1" customWidth="1"/>
    <col min="15" max="15" width="16.5703125" style="39" hidden="1" customWidth="1"/>
    <col min="16" max="16" width="14.28515625" style="39" hidden="1" customWidth="1"/>
    <col min="17" max="17" width="15.140625" style="39" hidden="1" customWidth="1"/>
    <col min="18" max="18" width="16.5703125" style="39" hidden="1" customWidth="1"/>
    <col min="19" max="20" width="12.7109375" style="39" hidden="1" customWidth="1"/>
    <col min="21" max="21" width="13.85546875" style="39" hidden="1" customWidth="1"/>
    <col min="22" max="24" width="14.28515625" style="39" hidden="1" customWidth="1"/>
    <col min="25" max="27" width="14.28515625" style="39" bestFit="1" customWidth="1"/>
    <col min="28" max="29" width="14.28515625" style="46" hidden="1" customWidth="1"/>
    <col min="30" max="30" width="17" style="46" hidden="1" customWidth="1"/>
    <col min="31" max="31" width="13.140625" style="39" bestFit="1" customWidth="1"/>
    <col min="32" max="32" width="9.140625" style="39" customWidth="1"/>
    <col min="33" max="34" width="9.140625" style="39"/>
    <col min="35" max="35" width="10.85546875" style="39" bestFit="1" customWidth="1"/>
    <col min="36" max="278" width="9.140625" style="39"/>
    <col min="279" max="279" width="18.85546875" style="39" bestFit="1" customWidth="1"/>
    <col min="280" max="283" width="12.7109375" style="39" customWidth="1"/>
    <col min="284" max="287" width="9.140625" style="39"/>
    <col min="288" max="288" width="10.140625" style="39" bestFit="1" customWidth="1"/>
    <col min="289" max="534" width="9.140625" style="39"/>
    <col min="535" max="535" width="18.85546875" style="39" bestFit="1" customWidth="1"/>
    <col min="536" max="539" width="12.7109375" style="39" customWidth="1"/>
    <col min="540" max="543" width="9.140625" style="39"/>
    <col min="544" max="544" width="10.140625" style="39" bestFit="1" customWidth="1"/>
    <col min="545" max="790" width="9.140625" style="39"/>
    <col min="791" max="791" width="18.85546875" style="39" bestFit="1" customWidth="1"/>
    <col min="792" max="795" width="12.7109375" style="39" customWidth="1"/>
    <col min="796" max="799" width="9.140625" style="39"/>
    <col min="800" max="800" width="10.140625" style="39" bestFit="1" customWidth="1"/>
    <col min="801" max="1046" width="9.140625" style="39"/>
    <col min="1047" max="1047" width="18.85546875" style="39" bestFit="1" customWidth="1"/>
    <col min="1048" max="1051" width="12.7109375" style="39" customWidth="1"/>
    <col min="1052" max="1055" width="9.140625" style="39"/>
    <col min="1056" max="1056" width="10.140625" style="39" bestFit="1" customWidth="1"/>
    <col min="1057" max="1302" width="9.140625" style="39"/>
    <col min="1303" max="1303" width="18.85546875" style="39" bestFit="1" customWidth="1"/>
    <col min="1304" max="1307" width="12.7109375" style="39" customWidth="1"/>
    <col min="1308" max="1311" width="9.140625" style="39"/>
    <col min="1312" max="1312" width="10.140625" style="39" bestFit="1" customWidth="1"/>
    <col min="1313" max="1558" width="9.140625" style="39"/>
    <col min="1559" max="1559" width="18.85546875" style="39" bestFit="1" customWidth="1"/>
    <col min="1560" max="1563" width="12.7109375" style="39" customWidth="1"/>
    <col min="1564" max="1567" width="9.140625" style="39"/>
    <col min="1568" max="1568" width="10.140625" style="39" bestFit="1" customWidth="1"/>
    <col min="1569" max="1814" width="9.140625" style="39"/>
    <col min="1815" max="1815" width="18.85546875" style="39" bestFit="1" customWidth="1"/>
    <col min="1816" max="1819" width="12.7109375" style="39" customWidth="1"/>
    <col min="1820" max="1823" width="9.140625" style="39"/>
    <col min="1824" max="1824" width="10.140625" style="39" bestFit="1" customWidth="1"/>
    <col min="1825" max="2070" width="9.140625" style="39"/>
    <col min="2071" max="2071" width="18.85546875" style="39" bestFit="1" customWidth="1"/>
    <col min="2072" max="2075" width="12.7109375" style="39" customWidth="1"/>
    <col min="2076" max="2079" width="9.140625" style="39"/>
    <col min="2080" max="2080" width="10.140625" style="39" bestFit="1" customWidth="1"/>
    <col min="2081" max="2326" width="9.140625" style="39"/>
    <col min="2327" max="2327" width="18.85546875" style="39" bestFit="1" customWidth="1"/>
    <col min="2328" max="2331" width="12.7109375" style="39" customWidth="1"/>
    <col min="2332" max="2335" width="9.140625" style="39"/>
    <col min="2336" max="2336" width="10.140625" style="39" bestFit="1" customWidth="1"/>
    <col min="2337" max="2582" width="9.140625" style="39"/>
    <col min="2583" max="2583" width="18.85546875" style="39" bestFit="1" customWidth="1"/>
    <col min="2584" max="2587" width="12.7109375" style="39" customWidth="1"/>
    <col min="2588" max="2591" width="9.140625" style="39"/>
    <col min="2592" max="2592" width="10.140625" style="39" bestFit="1" customWidth="1"/>
    <col min="2593" max="2838" width="9.140625" style="39"/>
    <col min="2839" max="2839" width="18.85546875" style="39" bestFit="1" customWidth="1"/>
    <col min="2840" max="2843" width="12.7109375" style="39" customWidth="1"/>
    <col min="2844" max="2847" width="9.140625" style="39"/>
    <col min="2848" max="2848" width="10.140625" style="39" bestFit="1" customWidth="1"/>
    <col min="2849" max="3094" width="9.140625" style="39"/>
    <col min="3095" max="3095" width="18.85546875" style="39" bestFit="1" customWidth="1"/>
    <col min="3096" max="3099" width="12.7109375" style="39" customWidth="1"/>
    <col min="3100" max="3103" width="9.140625" style="39"/>
    <col min="3104" max="3104" width="10.140625" style="39" bestFit="1" customWidth="1"/>
    <col min="3105" max="3350" width="9.140625" style="39"/>
    <col min="3351" max="3351" width="18.85546875" style="39" bestFit="1" customWidth="1"/>
    <col min="3352" max="3355" width="12.7109375" style="39" customWidth="1"/>
    <col min="3356" max="3359" width="9.140625" style="39"/>
    <col min="3360" max="3360" width="10.140625" style="39" bestFit="1" customWidth="1"/>
    <col min="3361" max="3606" width="9.140625" style="39"/>
    <col min="3607" max="3607" width="18.85546875" style="39" bestFit="1" customWidth="1"/>
    <col min="3608" max="3611" width="12.7109375" style="39" customWidth="1"/>
    <col min="3612" max="3615" width="9.140625" style="39"/>
    <col min="3616" max="3616" width="10.140625" style="39" bestFit="1" customWidth="1"/>
    <col min="3617" max="3862" width="9.140625" style="39"/>
    <col min="3863" max="3863" width="18.85546875" style="39" bestFit="1" customWidth="1"/>
    <col min="3864" max="3867" width="12.7109375" style="39" customWidth="1"/>
    <col min="3868" max="3871" width="9.140625" style="39"/>
    <col min="3872" max="3872" width="10.140625" style="39" bestFit="1" customWidth="1"/>
    <col min="3873" max="4118" width="9.140625" style="39"/>
    <col min="4119" max="4119" width="18.85546875" style="39" bestFit="1" customWidth="1"/>
    <col min="4120" max="4123" width="12.7109375" style="39" customWidth="1"/>
    <col min="4124" max="4127" width="9.140625" style="39"/>
    <col min="4128" max="4128" width="10.140625" style="39" bestFit="1" customWidth="1"/>
    <col min="4129" max="4374" width="9.140625" style="39"/>
    <col min="4375" max="4375" width="18.85546875" style="39" bestFit="1" customWidth="1"/>
    <col min="4376" max="4379" width="12.7109375" style="39" customWidth="1"/>
    <col min="4380" max="4383" width="9.140625" style="39"/>
    <col min="4384" max="4384" width="10.140625" style="39" bestFit="1" customWidth="1"/>
    <col min="4385" max="4630" width="9.140625" style="39"/>
    <col min="4631" max="4631" width="18.85546875" style="39" bestFit="1" customWidth="1"/>
    <col min="4632" max="4635" width="12.7109375" style="39" customWidth="1"/>
    <col min="4636" max="4639" width="9.140625" style="39"/>
    <col min="4640" max="4640" width="10.140625" style="39" bestFit="1" customWidth="1"/>
    <col min="4641" max="4886" width="9.140625" style="39"/>
    <col min="4887" max="4887" width="18.85546875" style="39" bestFit="1" customWidth="1"/>
    <col min="4888" max="4891" width="12.7109375" style="39" customWidth="1"/>
    <col min="4892" max="4895" width="9.140625" style="39"/>
    <col min="4896" max="4896" width="10.140625" style="39" bestFit="1" customWidth="1"/>
    <col min="4897" max="5142" width="9.140625" style="39"/>
    <col min="5143" max="5143" width="18.85546875" style="39" bestFit="1" customWidth="1"/>
    <col min="5144" max="5147" width="12.7109375" style="39" customWidth="1"/>
    <col min="5148" max="5151" width="9.140625" style="39"/>
    <col min="5152" max="5152" width="10.140625" style="39" bestFit="1" customWidth="1"/>
    <col min="5153" max="5398" width="9.140625" style="39"/>
    <col min="5399" max="5399" width="18.85546875" style="39" bestFit="1" customWidth="1"/>
    <col min="5400" max="5403" width="12.7109375" style="39" customWidth="1"/>
    <col min="5404" max="5407" width="9.140625" style="39"/>
    <col min="5408" max="5408" width="10.140625" style="39" bestFit="1" customWidth="1"/>
    <col min="5409" max="5654" width="9.140625" style="39"/>
    <col min="5655" max="5655" width="18.85546875" style="39" bestFit="1" customWidth="1"/>
    <col min="5656" max="5659" width="12.7109375" style="39" customWidth="1"/>
    <col min="5660" max="5663" width="9.140625" style="39"/>
    <col min="5664" max="5664" width="10.140625" style="39" bestFit="1" customWidth="1"/>
    <col min="5665" max="5910" width="9.140625" style="39"/>
    <col min="5911" max="5911" width="18.85546875" style="39" bestFit="1" customWidth="1"/>
    <col min="5912" max="5915" width="12.7109375" style="39" customWidth="1"/>
    <col min="5916" max="5919" width="9.140625" style="39"/>
    <col min="5920" max="5920" width="10.140625" style="39" bestFit="1" customWidth="1"/>
    <col min="5921" max="6166" width="9.140625" style="39"/>
    <col min="6167" max="6167" width="18.85546875" style="39" bestFit="1" customWidth="1"/>
    <col min="6168" max="6171" width="12.7109375" style="39" customWidth="1"/>
    <col min="6172" max="6175" width="9.140625" style="39"/>
    <col min="6176" max="6176" width="10.140625" style="39" bestFit="1" customWidth="1"/>
    <col min="6177" max="6422" width="9.140625" style="39"/>
    <col min="6423" max="6423" width="18.85546875" style="39" bestFit="1" customWidth="1"/>
    <col min="6424" max="6427" width="12.7109375" style="39" customWidth="1"/>
    <col min="6428" max="6431" width="9.140625" style="39"/>
    <col min="6432" max="6432" width="10.140625" style="39" bestFit="1" customWidth="1"/>
    <col min="6433" max="6678" width="9.140625" style="39"/>
    <col min="6679" max="6679" width="18.85546875" style="39" bestFit="1" customWidth="1"/>
    <col min="6680" max="6683" width="12.7109375" style="39" customWidth="1"/>
    <col min="6684" max="6687" width="9.140625" style="39"/>
    <col min="6688" max="6688" width="10.140625" style="39" bestFit="1" customWidth="1"/>
    <col min="6689" max="6934" width="9.140625" style="39"/>
    <col min="6935" max="6935" width="18.85546875" style="39" bestFit="1" customWidth="1"/>
    <col min="6936" max="6939" width="12.7109375" style="39" customWidth="1"/>
    <col min="6940" max="6943" width="9.140625" style="39"/>
    <col min="6944" max="6944" width="10.140625" style="39" bestFit="1" customWidth="1"/>
    <col min="6945" max="7190" width="9.140625" style="39"/>
    <col min="7191" max="7191" width="18.85546875" style="39" bestFit="1" customWidth="1"/>
    <col min="7192" max="7195" width="12.7109375" style="39" customWidth="1"/>
    <col min="7196" max="7199" width="9.140625" style="39"/>
    <col min="7200" max="7200" width="10.140625" style="39" bestFit="1" customWidth="1"/>
    <col min="7201" max="7446" width="9.140625" style="39"/>
    <col min="7447" max="7447" width="18.85546875" style="39" bestFit="1" customWidth="1"/>
    <col min="7448" max="7451" width="12.7109375" style="39" customWidth="1"/>
    <col min="7452" max="7455" width="9.140625" style="39"/>
    <col min="7456" max="7456" width="10.140625" style="39" bestFit="1" customWidth="1"/>
    <col min="7457" max="7702" width="9.140625" style="39"/>
    <col min="7703" max="7703" width="18.85546875" style="39" bestFit="1" customWidth="1"/>
    <col min="7704" max="7707" width="12.7109375" style="39" customWidth="1"/>
    <col min="7708" max="7711" width="9.140625" style="39"/>
    <col min="7712" max="7712" width="10.140625" style="39" bestFit="1" customWidth="1"/>
    <col min="7713" max="7958" width="9.140625" style="39"/>
    <col min="7959" max="7959" width="18.85546875" style="39" bestFit="1" customWidth="1"/>
    <col min="7960" max="7963" width="12.7109375" style="39" customWidth="1"/>
    <col min="7964" max="7967" width="9.140625" style="39"/>
    <col min="7968" max="7968" width="10.140625" style="39" bestFit="1" customWidth="1"/>
    <col min="7969" max="8214" width="9.140625" style="39"/>
    <col min="8215" max="8215" width="18.85546875" style="39" bestFit="1" customWidth="1"/>
    <col min="8216" max="8219" width="12.7109375" style="39" customWidth="1"/>
    <col min="8220" max="8223" width="9.140625" style="39"/>
    <col min="8224" max="8224" width="10.140625" style="39" bestFit="1" customWidth="1"/>
    <col min="8225" max="8470" width="9.140625" style="39"/>
    <col min="8471" max="8471" width="18.85546875" style="39" bestFit="1" customWidth="1"/>
    <col min="8472" max="8475" width="12.7109375" style="39" customWidth="1"/>
    <col min="8476" max="8479" width="9.140625" style="39"/>
    <col min="8480" max="8480" width="10.140625" style="39" bestFit="1" customWidth="1"/>
    <col min="8481" max="8726" width="9.140625" style="39"/>
    <col min="8727" max="8727" width="18.85546875" style="39" bestFit="1" customWidth="1"/>
    <col min="8728" max="8731" width="12.7109375" style="39" customWidth="1"/>
    <col min="8732" max="8735" width="9.140625" style="39"/>
    <col min="8736" max="8736" width="10.140625" style="39" bestFit="1" customWidth="1"/>
    <col min="8737" max="8982" width="9.140625" style="39"/>
    <col min="8983" max="8983" width="18.85546875" style="39" bestFit="1" customWidth="1"/>
    <col min="8984" max="8987" width="12.7109375" style="39" customWidth="1"/>
    <col min="8988" max="8991" width="9.140625" style="39"/>
    <col min="8992" max="8992" width="10.140625" style="39" bestFit="1" customWidth="1"/>
    <col min="8993" max="9238" width="9.140625" style="39"/>
    <col min="9239" max="9239" width="18.85546875" style="39" bestFit="1" customWidth="1"/>
    <col min="9240" max="9243" width="12.7109375" style="39" customWidth="1"/>
    <col min="9244" max="9247" width="9.140625" style="39"/>
    <col min="9248" max="9248" width="10.140625" style="39" bestFit="1" customWidth="1"/>
    <col min="9249" max="9494" width="9.140625" style="39"/>
    <col min="9495" max="9495" width="18.85546875" style="39" bestFit="1" customWidth="1"/>
    <col min="9496" max="9499" width="12.7109375" style="39" customWidth="1"/>
    <col min="9500" max="9503" width="9.140625" style="39"/>
    <col min="9504" max="9504" width="10.140625" style="39" bestFit="1" customWidth="1"/>
    <col min="9505" max="9750" width="9.140625" style="39"/>
    <col min="9751" max="9751" width="18.85546875" style="39" bestFit="1" customWidth="1"/>
    <col min="9752" max="9755" width="12.7109375" style="39" customWidth="1"/>
    <col min="9756" max="9759" width="9.140625" style="39"/>
    <col min="9760" max="9760" width="10.140625" style="39" bestFit="1" customWidth="1"/>
    <col min="9761" max="10006" width="9.140625" style="39"/>
    <col min="10007" max="10007" width="18.85546875" style="39" bestFit="1" customWidth="1"/>
    <col min="10008" max="10011" width="12.7109375" style="39" customWidth="1"/>
    <col min="10012" max="10015" width="9.140625" style="39"/>
    <col min="10016" max="10016" width="10.140625" style="39" bestFit="1" customWidth="1"/>
    <col min="10017" max="10262" width="9.140625" style="39"/>
    <col min="10263" max="10263" width="18.85546875" style="39" bestFit="1" customWidth="1"/>
    <col min="10264" max="10267" width="12.7109375" style="39" customWidth="1"/>
    <col min="10268" max="10271" width="9.140625" style="39"/>
    <col min="10272" max="10272" width="10.140625" style="39" bestFit="1" customWidth="1"/>
    <col min="10273" max="10518" width="9.140625" style="39"/>
    <col min="10519" max="10519" width="18.85546875" style="39" bestFit="1" customWidth="1"/>
    <col min="10520" max="10523" width="12.7109375" style="39" customWidth="1"/>
    <col min="10524" max="10527" width="9.140625" style="39"/>
    <col min="10528" max="10528" width="10.140625" style="39" bestFit="1" customWidth="1"/>
    <col min="10529" max="10774" width="9.140625" style="39"/>
    <col min="10775" max="10775" width="18.85546875" style="39" bestFit="1" customWidth="1"/>
    <col min="10776" max="10779" width="12.7109375" style="39" customWidth="1"/>
    <col min="10780" max="10783" width="9.140625" style="39"/>
    <col min="10784" max="10784" width="10.140625" style="39" bestFit="1" customWidth="1"/>
    <col min="10785" max="11030" width="9.140625" style="39"/>
    <col min="11031" max="11031" width="18.85546875" style="39" bestFit="1" customWidth="1"/>
    <col min="11032" max="11035" width="12.7109375" style="39" customWidth="1"/>
    <col min="11036" max="11039" width="9.140625" style="39"/>
    <col min="11040" max="11040" width="10.140625" style="39" bestFit="1" customWidth="1"/>
    <col min="11041" max="11286" width="9.140625" style="39"/>
    <col min="11287" max="11287" width="18.85546875" style="39" bestFit="1" customWidth="1"/>
    <col min="11288" max="11291" width="12.7109375" style="39" customWidth="1"/>
    <col min="11292" max="11295" width="9.140625" style="39"/>
    <col min="11296" max="11296" width="10.140625" style="39" bestFit="1" customWidth="1"/>
    <col min="11297" max="11542" width="9.140625" style="39"/>
    <col min="11543" max="11543" width="18.85546875" style="39" bestFit="1" customWidth="1"/>
    <col min="11544" max="11547" width="12.7109375" style="39" customWidth="1"/>
    <col min="11548" max="11551" width="9.140625" style="39"/>
    <col min="11552" max="11552" width="10.140625" style="39" bestFit="1" customWidth="1"/>
    <col min="11553" max="11798" width="9.140625" style="39"/>
    <col min="11799" max="11799" width="18.85546875" style="39" bestFit="1" customWidth="1"/>
    <col min="11800" max="11803" width="12.7109375" style="39" customWidth="1"/>
    <col min="11804" max="11807" width="9.140625" style="39"/>
    <col min="11808" max="11808" width="10.140625" style="39" bestFit="1" customWidth="1"/>
    <col min="11809" max="12054" width="9.140625" style="39"/>
    <col min="12055" max="12055" width="18.85546875" style="39" bestFit="1" customWidth="1"/>
    <col min="12056" max="12059" width="12.7109375" style="39" customWidth="1"/>
    <col min="12060" max="12063" width="9.140625" style="39"/>
    <col min="12064" max="12064" width="10.140625" style="39" bestFit="1" customWidth="1"/>
    <col min="12065" max="12310" width="9.140625" style="39"/>
    <col min="12311" max="12311" width="18.85546875" style="39" bestFit="1" customWidth="1"/>
    <col min="12312" max="12315" width="12.7109375" style="39" customWidth="1"/>
    <col min="12316" max="12319" width="9.140625" style="39"/>
    <col min="12320" max="12320" width="10.140625" style="39" bestFit="1" customWidth="1"/>
    <col min="12321" max="12566" width="9.140625" style="39"/>
    <col min="12567" max="12567" width="18.85546875" style="39" bestFit="1" customWidth="1"/>
    <col min="12568" max="12571" width="12.7109375" style="39" customWidth="1"/>
    <col min="12572" max="12575" width="9.140625" style="39"/>
    <col min="12576" max="12576" width="10.140625" style="39" bestFit="1" customWidth="1"/>
    <col min="12577" max="12822" width="9.140625" style="39"/>
    <col min="12823" max="12823" width="18.85546875" style="39" bestFit="1" customWidth="1"/>
    <col min="12824" max="12827" width="12.7109375" style="39" customWidth="1"/>
    <col min="12828" max="12831" width="9.140625" style="39"/>
    <col min="12832" max="12832" width="10.140625" style="39" bestFit="1" customWidth="1"/>
    <col min="12833" max="13078" width="9.140625" style="39"/>
    <col min="13079" max="13079" width="18.85546875" style="39" bestFit="1" customWidth="1"/>
    <col min="13080" max="13083" width="12.7109375" style="39" customWidth="1"/>
    <col min="13084" max="13087" width="9.140625" style="39"/>
    <col min="13088" max="13088" width="10.140625" style="39" bestFit="1" customWidth="1"/>
    <col min="13089" max="13334" width="9.140625" style="39"/>
    <col min="13335" max="13335" width="18.85546875" style="39" bestFit="1" customWidth="1"/>
    <col min="13336" max="13339" width="12.7109375" style="39" customWidth="1"/>
    <col min="13340" max="13343" width="9.140625" style="39"/>
    <col min="13344" max="13344" width="10.140625" style="39" bestFit="1" customWidth="1"/>
    <col min="13345" max="13590" width="9.140625" style="39"/>
    <col min="13591" max="13591" width="18.85546875" style="39" bestFit="1" customWidth="1"/>
    <col min="13592" max="13595" width="12.7109375" style="39" customWidth="1"/>
    <col min="13596" max="13599" width="9.140625" style="39"/>
    <col min="13600" max="13600" width="10.140625" style="39" bestFit="1" customWidth="1"/>
    <col min="13601" max="13846" width="9.140625" style="39"/>
    <col min="13847" max="13847" width="18.85546875" style="39" bestFit="1" customWidth="1"/>
    <col min="13848" max="13851" width="12.7109375" style="39" customWidth="1"/>
    <col min="13852" max="13855" width="9.140625" style="39"/>
    <col min="13856" max="13856" width="10.140625" style="39" bestFit="1" customWidth="1"/>
    <col min="13857" max="14102" width="9.140625" style="39"/>
    <col min="14103" max="14103" width="18.85546875" style="39" bestFit="1" customWidth="1"/>
    <col min="14104" max="14107" width="12.7109375" style="39" customWidth="1"/>
    <col min="14108" max="14111" width="9.140625" style="39"/>
    <col min="14112" max="14112" width="10.140625" style="39" bestFit="1" customWidth="1"/>
    <col min="14113" max="14358" width="9.140625" style="39"/>
    <col min="14359" max="14359" width="18.85546875" style="39" bestFit="1" customWidth="1"/>
    <col min="14360" max="14363" width="12.7109375" style="39" customWidth="1"/>
    <col min="14364" max="14367" width="9.140625" style="39"/>
    <col min="14368" max="14368" width="10.140625" style="39" bestFit="1" customWidth="1"/>
    <col min="14369" max="14614" width="9.140625" style="39"/>
    <col min="14615" max="14615" width="18.85546875" style="39" bestFit="1" customWidth="1"/>
    <col min="14616" max="14619" width="12.7109375" style="39" customWidth="1"/>
    <col min="14620" max="14623" width="9.140625" style="39"/>
    <col min="14624" max="14624" width="10.140625" style="39" bestFit="1" customWidth="1"/>
    <col min="14625" max="14870" width="9.140625" style="39"/>
    <col min="14871" max="14871" width="18.85546875" style="39" bestFit="1" customWidth="1"/>
    <col min="14872" max="14875" width="12.7109375" style="39" customWidth="1"/>
    <col min="14876" max="14879" width="9.140625" style="39"/>
    <col min="14880" max="14880" width="10.140625" style="39" bestFit="1" customWidth="1"/>
    <col min="14881" max="15126" width="9.140625" style="39"/>
    <col min="15127" max="15127" width="18.85546875" style="39" bestFit="1" customWidth="1"/>
    <col min="15128" max="15131" width="12.7109375" style="39" customWidth="1"/>
    <col min="15132" max="15135" width="9.140625" style="39"/>
    <col min="15136" max="15136" width="10.140625" style="39" bestFit="1" customWidth="1"/>
    <col min="15137" max="15382" width="9.140625" style="39"/>
    <col min="15383" max="15383" width="18.85546875" style="39" bestFit="1" customWidth="1"/>
    <col min="15384" max="15387" width="12.7109375" style="39" customWidth="1"/>
    <col min="15388" max="15391" width="9.140625" style="39"/>
    <col min="15392" max="15392" width="10.140625" style="39" bestFit="1" customWidth="1"/>
    <col min="15393" max="15638" width="9.140625" style="39"/>
    <col min="15639" max="15639" width="18.85546875" style="39" bestFit="1" customWidth="1"/>
    <col min="15640" max="15643" width="12.7109375" style="39" customWidth="1"/>
    <col min="15644" max="15647" width="9.140625" style="39"/>
    <col min="15648" max="15648" width="10.140625" style="39" bestFit="1" customWidth="1"/>
    <col min="15649" max="15894" width="9.140625" style="39"/>
    <col min="15895" max="15895" width="18.85546875" style="39" bestFit="1" customWidth="1"/>
    <col min="15896" max="15899" width="12.7109375" style="39" customWidth="1"/>
    <col min="15900" max="15903" width="9.140625" style="39"/>
    <col min="15904" max="15904" width="10.140625" style="39" bestFit="1" customWidth="1"/>
    <col min="15905" max="16150" width="9.140625" style="39"/>
    <col min="16151" max="16151" width="18.85546875" style="39" bestFit="1" customWidth="1"/>
    <col min="16152" max="16155" width="12.7109375" style="39" customWidth="1"/>
    <col min="16156" max="16159" width="9.140625" style="39"/>
    <col min="16160" max="16160" width="10.140625" style="39" bestFit="1" customWidth="1"/>
    <col min="16161" max="16384" width="9.140625" style="39"/>
  </cols>
  <sheetData>
    <row r="1" spans="1:48" ht="20.25" x14ac:dyDescent="0.3">
      <c r="C1" s="395" t="s">
        <v>114</v>
      </c>
      <c r="D1" s="395"/>
      <c r="E1" s="395"/>
      <c r="F1" s="395"/>
      <c r="G1" s="395"/>
      <c r="H1" s="395"/>
      <c r="I1" s="107"/>
    </row>
    <row r="2" spans="1:48" ht="12.75" customHeight="1" x14ac:dyDescent="0.3">
      <c r="C2" s="395"/>
      <c r="D2" s="395"/>
      <c r="E2" s="395"/>
      <c r="F2" s="395"/>
      <c r="G2" s="395"/>
      <c r="H2" s="395"/>
      <c r="I2" s="107"/>
      <c r="AD2" s="95"/>
      <c r="AE2" s="97"/>
      <c r="AF2" s="97"/>
      <c r="AG2" s="97"/>
      <c r="AH2" s="97"/>
      <c r="AI2" s="97"/>
      <c r="AJ2" s="97"/>
      <c r="AK2" s="97"/>
      <c r="AL2" s="97"/>
      <c r="AM2" s="97"/>
      <c r="AN2" s="97"/>
    </row>
    <row r="3" spans="1:48" ht="13.5" customHeight="1" x14ac:dyDescent="0.25">
      <c r="C3" s="191" t="s">
        <v>117</v>
      </c>
      <c r="D3" s="103"/>
      <c r="E3" s="121"/>
      <c r="F3" s="103"/>
      <c r="G3" s="103"/>
      <c r="H3" s="103"/>
      <c r="I3" s="108"/>
      <c r="AD3" s="95"/>
      <c r="AE3" s="97"/>
      <c r="AF3" s="97"/>
      <c r="AG3" s="97"/>
      <c r="AH3" s="97"/>
      <c r="AI3" s="97"/>
      <c r="AJ3" s="97"/>
      <c r="AK3" s="97"/>
      <c r="AL3" s="97"/>
      <c r="AM3" s="97"/>
      <c r="AN3" s="97"/>
      <c r="AS3" s="104"/>
      <c r="AT3" s="58"/>
      <c r="AU3" s="59"/>
      <c r="AV3" s="60"/>
    </row>
    <row r="4" spans="1:48" ht="13.5" customHeight="1" x14ac:dyDescent="0.25">
      <c r="C4" s="126"/>
      <c r="D4" s="103"/>
      <c r="E4" s="121"/>
      <c r="F4" s="103"/>
      <c r="G4" s="103"/>
      <c r="H4" s="103"/>
      <c r="I4" s="108"/>
      <c r="AD4" s="95"/>
      <c r="AE4" s="97"/>
      <c r="AF4" s="97"/>
      <c r="AG4" s="97"/>
      <c r="AH4" s="97"/>
      <c r="AI4" s="97"/>
      <c r="AJ4" s="97"/>
      <c r="AK4" s="97"/>
      <c r="AL4" s="97"/>
      <c r="AM4" s="97"/>
      <c r="AN4" s="97"/>
      <c r="AS4" s="104"/>
      <c r="AT4" s="58"/>
      <c r="AU4" s="59"/>
      <c r="AV4" s="60"/>
    </row>
    <row r="5" spans="1:48" ht="13.5" customHeight="1" thickBot="1" x14ac:dyDescent="0.3">
      <c r="C5" s="106" t="s">
        <v>74</v>
      </c>
      <c r="D5" s="106"/>
      <c r="E5" s="121"/>
      <c r="F5" s="103"/>
      <c r="G5" s="103"/>
      <c r="H5" s="103"/>
      <c r="I5" s="108"/>
      <c r="AD5" s="95"/>
      <c r="AE5" s="97"/>
      <c r="AF5" s="97"/>
      <c r="AG5" s="136"/>
      <c r="AH5" s="136"/>
      <c r="AI5" s="136"/>
      <c r="AJ5" s="136"/>
      <c r="AK5" s="136"/>
      <c r="AL5" s="136"/>
      <c r="AM5" s="136"/>
      <c r="AN5" s="136"/>
      <c r="AO5" s="136"/>
      <c r="AP5" s="136"/>
      <c r="AQ5" s="136"/>
    </row>
    <row r="6" spans="1:48" ht="17.25" thickBot="1" x14ac:dyDescent="0.35">
      <c r="C6" s="255" t="s">
        <v>105</v>
      </c>
      <c r="D6" s="266">
        <f>'Financial Snapshot'!D20</f>
        <v>150000</v>
      </c>
      <c r="H6" s="83" t="s">
        <v>106</v>
      </c>
      <c r="I6" s="39"/>
      <c r="J6" s="84" t="s">
        <v>61</v>
      </c>
      <c r="K6" s="85" t="s">
        <v>62</v>
      </c>
      <c r="L6" s="86" t="s">
        <v>63</v>
      </c>
      <c r="AD6" s="95"/>
      <c r="AE6" s="97"/>
      <c r="AG6" s="137" t="s">
        <v>61</v>
      </c>
      <c r="AH6" s="136"/>
      <c r="AI6" s="136"/>
      <c r="AJ6" s="137" t="s">
        <v>62</v>
      </c>
      <c r="AK6" s="136"/>
      <c r="AL6" s="136"/>
      <c r="AM6" s="137" t="s">
        <v>63</v>
      </c>
      <c r="AN6" s="136"/>
      <c r="AO6" s="136"/>
      <c r="AP6" s="136"/>
      <c r="AQ6" s="136"/>
    </row>
    <row r="7" spans="1:48" ht="16.5" x14ac:dyDescent="0.3">
      <c r="C7" s="255" t="s">
        <v>169</v>
      </c>
      <c r="D7" s="267">
        <f>'Financial Snapshot'!D21</f>
        <v>3.5000000000000003E-2</v>
      </c>
      <c r="E7" s="118"/>
      <c r="H7" s="87" t="s">
        <v>88</v>
      </c>
      <c r="I7" s="39"/>
      <c r="J7" s="145">
        <f>ROUNDUP(NPER($D$12/$D$13,D14,-$D$9),0)</f>
        <v>361</v>
      </c>
      <c r="K7" s="146">
        <f>MATCH(0,L19:L379,0)</f>
        <v>289</v>
      </c>
      <c r="L7" s="145">
        <f>ROUNDUP(NPER($D$12/$D$13,D14+D15,-$D$9),0)</f>
        <v>255</v>
      </c>
      <c r="M7" s="116"/>
      <c r="N7" s="64"/>
      <c r="AD7" s="95"/>
      <c r="AE7" s="97"/>
      <c r="AG7" s="136" t="s">
        <v>68</v>
      </c>
      <c r="AH7" s="136" t="s">
        <v>71</v>
      </c>
      <c r="AI7" s="136"/>
      <c r="AJ7" s="136" t="s">
        <v>68</v>
      </c>
      <c r="AK7" s="136" t="s">
        <v>71</v>
      </c>
      <c r="AL7" s="136"/>
      <c r="AM7" s="136" t="s">
        <v>68</v>
      </c>
      <c r="AN7" s="136" t="s">
        <v>71</v>
      </c>
      <c r="AO7" s="136"/>
      <c r="AP7" s="136"/>
      <c r="AQ7" s="136"/>
    </row>
    <row r="8" spans="1:48" ht="16.5" x14ac:dyDescent="0.3">
      <c r="C8" s="255" t="s">
        <v>170</v>
      </c>
      <c r="D8" s="266">
        <f>'Financial Snapshot'!F21</f>
        <v>-5250.0000000000009</v>
      </c>
      <c r="E8" s="122"/>
      <c r="H8" s="87" t="s">
        <v>83</v>
      </c>
      <c r="I8" s="39"/>
      <c r="J8" s="147">
        <f>SUM(N19:N379)</f>
        <v>119283.71495026629</v>
      </c>
      <c r="K8" s="147">
        <f>SUM(O19:O379)</f>
        <v>92474.38063364249</v>
      </c>
      <c r="L8" s="147">
        <f>SUM(P19:P379)</f>
        <v>80192.858054307493</v>
      </c>
      <c r="M8" s="117"/>
      <c r="N8" s="64"/>
      <c r="V8" s="56"/>
      <c r="W8" s="56"/>
      <c r="AD8" s="95"/>
      <c r="AE8" s="97"/>
      <c r="AG8" s="136"/>
      <c r="AH8" s="136">
        <v>0</v>
      </c>
      <c r="AI8" s="136"/>
      <c r="AJ8" s="136">
        <f ca="1">ROUNDDOWN((Dashboard!E23-'Amortization Schedule'!D11)/30,0)</f>
        <v>0</v>
      </c>
      <c r="AK8" s="136">
        <v>0</v>
      </c>
      <c r="AL8" s="136"/>
      <c r="AM8" s="136">
        <v>0</v>
      </c>
      <c r="AN8" s="136">
        <v>0</v>
      </c>
      <c r="AO8" s="136"/>
      <c r="AP8" s="136"/>
      <c r="AQ8" s="136"/>
    </row>
    <row r="9" spans="1:48" ht="16.5" x14ac:dyDescent="0.3">
      <c r="C9" s="255" t="s">
        <v>75</v>
      </c>
      <c r="D9" s="266">
        <f>'Financial Snapshot'!D23</f>
        <v>144750</v>
      </c>
      <c r="E9" s="122"/>
      <c r="H9" s="87" t="s">
        <v>84</v>
      </c>
      <c r="I9" s="39"/>
      <c r="J9" s="147">
        <f>SUM(Q19:Q379)</f>
        <v>144749.99999999983</v>
      </c>
      <c r="K9" s="147">
        <f>SUM(R19:R379)</f>
        <v>118019.16434059765</v>
      </c>
      <c r="L9" s="147">
        <f>SUM(S19:S379)</f>
        <v>106650.0000000001</v>
      </c>
      <c r="M9" s="109"/>
      <c r="N9" s="64"/>
      <c r="AB9" s="47"/>
      <c r="AC9" s="47"/>
      <c r="AD9" s="96"/>
      <c r="AE9" s="97"/>
      <c r="AG9" s="138">
        <f>AG8</f>
        <v>0</v>
      </c>
      <c r="AH9" s="136">
        <f ca="1">OFFSET(H19,AG9,0)</f>
        <v>144750</v>
      </c>
      <c r="AI9" s="136"/>
      <c r="AJ9" s="138">
        <f ca="1">AJ8</f>
        <v>0</v>
      </c>
      <c r="AK9" s="136">
        <f ca="1">OFFSET(L19,AJ9,0)</f>
        <v>144750</v>
      </c>
      <c r="AL9" s="139"/>
      <c r="AM9" s="138">
        <f>AM8</f>
        <v>0</v>
      </c>
      <c r="AN9" s="136">
        <f ca="1">OFFSET(AA19,AM9,0)</f>
        <v>144750</v>
      </c>
      <c r="AO9" s="136"/>
      <c r="AP9" s="136"/>
      <c r="AQ9" s="136"/>
    </row>
    <row r="10" spans="1:48" ht="16.5" x14ac:dyDescent="0.3">
      <c r="C10" s="255" t="s">
        <v>64</v>
      </c>
      <c r="D10" s="266">
        <f>'Financial Snapshot'!D24</f>
        <v>30</v>
      </c>
      <c r="E10" s="123"/>
      <c r="H10" s="87" t="s">
        <v>81</v>
      </c>
      <c r="I10" s="39"/>
      <c r="J10" s="147">
        <f>SUM(G19:G379)</f>
        <v>0</v>
      </c>
      <c r="K10" s="147">
        <f>SUM(K19:K379)</f>
        <v>34055</v>
      </c>
      <c r="L10" s="147">
        <f>SUM(V19:V379)</f>
        <v>0</v>
      </c>
      <c r="M10" s="110"/>
      <c r="N10" s="64"/>
      <c r="AD10" s="95"/>
      <c r="AE10" s="97"/>
      <c r="AG10" s="136"/>
      <c r="AH10" s="136"/>
      <c r="AI10" s="136"/>
      <c r="AJ10" s="136"/>
      <c r="AK10" s="136"/>
      <c r="AL10" s="136"/>
      <c r="AM10" s="136"/>
      <c r="AN10" s="136"/>
      <c r="AO10" s="136"/>
      <c r="AP10" s="136"/>
      <c r="AQ10" s="136"/>
    </row>
    <row r="11" spans="1:48" ht="16.5" x14ac:dyDescent="0.3">
      <c r="C11" s="255" t="s">
        <v>76</v>
      </c>
      <c r="D11" s="266">
        <f ca="1">'Financial Snapshot'!D25</f>
        <v>43224</v>
      </c>
      <c r="E11" s="124"/>
      <c r="H11" s="87" t="s">
        <v>85</v>
      </c>
      <c r="I11" s="39"/>
      <c r="J11" s="147">
        <f>SUM(J9:J10)</f>
        <v>144749.99999999983</v>
      </c>
      <c r="K11" s="147">
        <f>SUM(K9:K10)</f>
        <v>152074.16434059764</v>
      </c>
      <c r="L11" s="147">
        <f>SUM(L9:L10)</f>
        <v>106650.0000000001</v>
      </c>
      <c r="M11" s="111"/>
      <c r="N11" s="64"/>
      <c r="AD11" s="95"/>
      <c r="AE11" s="97"/>
      <c r="AG11" s="136" t="s">
        <v>72</v>
      </c>
      <c r="AH11" s="136" t="str">
        <f ca="1">"Remaining Loan Balance "&amp;CHAR(13)&amp;"After Payment "&amp;TEXT(AG9,"0")&amp;" = "&amp;TEXT(AH9,"#,##0.00")</f>
        <v>Remaining Loan Balance _x000D_After Payment 0 = 144,750.00</v>
      </c>
      <c r="AI11" s="136" t="s">
        <v>73</v>
      </c>
      <c r="AJ11" s="136"/>
      <c r="AK11" s="136"/>
      <c r="AL11" s="136"/>
      <c r="AM11" s="136"/>
      <c r="AN11" s="136"/>
      <c r="AO11" s="136"/>
      <c r="AP11" s="136"/>
      <c r="AQ11" s="136"/>
    </row>
    <row r="12" spans="1:48" ht="16.5" x14ac:dyDescent="0.3">
      <c r="C12" s="255" t="s">
        <v>65</v>
      </c>
      <c r="D12" s="267">
        <f>'Financial Snapshot'!D26</f>
        <v>4.4999999999999998E-2</v>
      </c>
      <c r="E12" s="125"/>
      <c r="H12" s="87" t="s">
        <v>86</v>
      </c>
      <c r="I12" s="39"/>
      <c r="J12" s="147">
        <f>SUM(J8:J10)</f>
        <v>264033.71495026612</v>
      </c>
      <c r="K12" s="147">
        <f>SUM(K8:K10)</f>
        <v>244548.54497424013</v>
      </c>
      <c r="L12" s="147">
        <f>SUM(L8:L10)</f>
        <v>186842.85805430758</v>
      </c>
      <c r="M12" s="112"/>
      <c r="N12" s="64"/>
      <c r="AD12" s="95"/>
      <c r="AE12" s="97"/>
      <c r="AF12" s="98"/>
      <c r="AG12" s="97"/>
      <c r="AH12" s="97"/>
      <c r="AI12" s="97"/>
      <c r="AJ12" s="99"/>
      <c r="AK12" s="97"/>
      <c r="AL12" s="97"/>
      <c r="AM12" s="97"/>
      <c r="AN12" s="97"/>
    </row>
    <row r="13" spans="1:48" ht="16.5" x14ac:dyDescent="0.3">
      <c r="C13" s="255" t="s">
        <v>66</v>
      </c>
      <c r="D13" s="266">
        <f>'Financial Snapshot'!D27</f>
        <v>12</v>
      </c>
      <c r="E13" s="123"/>
      <c r="H13" s="88" t="s">
        <v>87</v>
      </c>
      <c r="I13" s="39"/>
      <c r="J13" s="148">
        <f>($D$13*$D$10*$D$14-$D$9)-(J12-J11)</f>
        <v>1.1641532182693481E-10</v>
      </c>
      <c r="K13" s="148">
        <f>($D$13*$D$10*$D$14-$D$9)-(K12-K11)</f>
        <v>26809.334316623921</v>
      </c>
      <c r="L13" s="148">
        <f>($D$13*$D$10*$D$14-$D$9)-(L12-L11)</f>
        <v>39090.856895958932</v>
      </c>
      <c r="M13" s="110"/>
      <c r="N13" s="64"/>
      <c r="T13" s="41"/>
      <c r="U13" s="41"/>
      <c r="AD13" s="95"/>
      <c r="AE13" s="97"/>
      <c r="AF13" s="98"/>
      <c r="AG13" s="97"/>
      <c r="AH13" s="97"/>
      <c r="AI13" s="97"/>
    </row>
    <row r="14" spans="1:48" ht="16.5" x14ac:dyDescent="0.3">
      <c r="C14" s="256" t="s">
        <v>67</v>
      </c>
      <c r="D14" s="268">
        <f>'Financial Snapshot'!D28</f>
        <v>733.42698597296226</v>
      </c>
      <c r="E14" s="101"/>
      <c r="H14" s="88" t="s">
        <v>101</v>
      </c>
      <c r="I14" s="39"/>
      <c r="J14" s="148"/>
      <c r="K14" s="148">
        <f>L379</f>
        <v>0</v>
      </c>
      <c r="L14" s="148">
        <f>AA379</f>
        <v>369851.04279314482</v>
      </c>
      <c r="M14" s="65"/>
      <c r="N14" s="62"/>
      <c r="T14" s="48"/>
      <c r="U14" s="48"/>
      <c r="V14" s="48"/>
      <c r="W14" s="48"/>
      <c r="X14" s="48"/>
      <c r="Y14" s="48"/>
      <c r="Z14" s="48"/>
      <c r="AA14" s="48"/>
      <c r="AE14" s="98"/>
      <c r="AF14" s="97"/>
      <c r="AG14" s="97"/>
      <c r="AH14" s="97"/>
      <c r="AI14" s="97"/>
    </row>
    <row r="15" spans="1:48" ht="16.5" x14ac:dyDescent="0.3">
      <c r="C15" s="256" t="s">
        <v>80</v>
      </c>
      <c r="D15" s="269">
        <f>Dashboard!$F$11</f>
        <v>150</v>
      </c>
      <c r="E15" s="102"/>
      <c r="G15" s="102"/>
      <c r="H15" s="102"/>
      <c r="I15" s="102"/>
      <c r="J15" s="65"/>
      <c r="K15" s="65"/>
      <c r="L15" s="65"/>
      <c r="M15" s="65"/>
      <c r="N15" s="62"/>
      <c r="T15" s="48"/>
      <c r="U15" s="48"/>
      <c r="V15" s="48"/>
      <c r="W15" s="48"/>
      <c r="X15" s="48"/>
      <c r="Y15" s="48"/>
      <c r="Z15" s="48"/>
      <c r="AA15" s="48"/>
      <c r="AE15" s="40"/>
    </row>
    <row r="16" spans="1:48" s="51" customFormat="1" x14ac:dyDescent="0.25">
      <c r="A16" s="68"/>
      <c r="D16" s="52"/>
      <c r="E16" s="52"/>
      <c r="F16" s="53"/>
      <c r="G16" s="53"/>
      <c r="H16" s="53"/>
      <c r="I16" s="53"/>
      <c r="J16" s="53"/>
      <c r="K16" s="53"/>
      <c r="L16" s="53"/>
      <c r="M16" s="53"/>
      <c r="N16" s="52"/>
      <c r="O16" s="52"/>
      <c r="P16" s="52"/>
      <c r="Q16" s="52"/>
      <c r="R16" s="52"/>
      <c r="S16" s="52"/>
      <c r="T16" s="52"/>
      <c r="U16" s="52"/>
      <c r="V16" s="52"/>
      <c r="W16" s="52"/>
      <c r="X16" s="52"/>
      <c r="Y16" s="52"/>
      <c r="Z16" s="52"/>
      <c r="AA16" s="52"/>
      <c r="AB16" s="54"/>
      <c r="AC16" s="54"/>
      <c r="AD16" s="54"/>
      <c r="AE16" s="55"/>
    </row>
    <row r="17" spans="3:30" x14ac:dyDescent="0.25">
      <c r="C17" s="393" t="s">
        <v>116</v>
      </c>
      <c r="D17" s="391" t="s">
        <v>68</v>
      </c>
      <c r="E17" s="119"/>
      <c r="F17" s="390" t="s">
        <v>61</v>
      </c>
      <c r="G17" s="390"/>
      <c r="H17" s="390"/>
      <c r="I17" s="113"/>
      <c r="J17" s="390" t="s">
        <v>62</v>
      </c>
      <c r="K17" s="390"/>
      <c r="L17" s="390"/>
      <c r="M17" s="113"/>
      <c r="N17" s="390" t="s">
        <v>69</v>
      </c>
      <c r="O17" s="390"/>
      <c r="P17" s="390"/>
      <c r="Q17" s="390" t="s">
        <v>70</v>
      </c>
      <c r="R17" s="390"/>
      <c r="S17" s="390"/>
      <c r="T17" s="57"/>
      <c r="U17" s="57"/>
      <c r="V17" s="105"/>
      <c r="W17" s="57"/>
      <c r="X17" s="57"/>
      <c r="Y17" s="390" t="s">
        <v>63</v>
      </c>
      <c r="Z17" s="390"/>
      <c r="AA17" s="390"/>
    </row>
    <row r="18" spans="3:30" ht="45.75" thickBot="1" x14ac:dyDescent="0.3">
      <c r="C18" s="394"/>
      <c r="D18" s="392"/>
      <c r="E18" s="257"/>
      <c r="F18" s="127" t="s">
        <v>115</v>
      </c>
      <c r="G18" s="127" t="s">
        <v>80</v>
      </c>
      <c r="H18" s="128" t="s">
        <v>71</v>
      </c>
      <c r="I18" s="258"/>
      <c r="J18" s="129" t="s">
        <v>115</v>
      </c>
      <c r="K18" s="135" t="s">
        <v>80</v>
      </c>
      <c r="L18" s="130" t="s">
        <v>71</v>
      </c>
      <c r="M18" s="258"/>
      <c r="N18" s="58" t="s">
        <v>61</v>
      </c>
      <c r="O18" s="59" t="s">
        <v>62</v>
      </c>
      <c r="P18" s="60" t="s">
        <v>63</v>
      </c>
      <c r="Q18" s="58" t="s">
        <v>61</v>
      </c>
      <c r="R18" s="59" t="s">
        <v>62</v>
      </c>
      <c r="S18" s="60" t="s">
        <v>63</v>
      </c>
      <c r="T18" s="59" t="s">
        <v>82</v>
      </c>
      <c r="U18" s="60" t="s">
        <v>82</v>
      </c>
      <c r="V18" s="60" t="s">
        <v>63</v>
      </c>
      <c r="W18" s="59" t="s">
        <v>82</v>
      </c>
      <c r="X18" s="60" t="s">
        <v>82</v>
      </c>
      <c r="Y18" s="131" t="s">
        <v>115</v>
      </c>
      <c r="Z18" s="131" t="s">
        <v>80</v>
      </c>
      <c r="AA18" s="132" t="s">
        <v>71</v>
      </c>
      <c r="AB18" s="60" t="s">
        <v>102</v>
      </c>
      <c r="AC18" s="59" t="s">
        <v>103</v>
      </c>
      <c r="AD18" s="46" t="s">
        <v>112</v>
      </c>
    </row>
    <row r="19" spans="3:30" x14ac:dyDescent="0.25">
      <c r="C19" s="150">
        <f t="shared" ref="C19:C82" ca="1" si="0">$D$11+(D19*30)</f>
        <v>43224</v>
      </c>
      <c r="D19" s="149">
        <v>0</v>
      </c>
      <c r="E19" s="120"/>
      <c r="F19" s="61"/>
      <c r="G19" s="62"/>
      <c r="H19" s="152">
        <f>D9</f>
        <v>144750</v>
      </c>
      <c r="I19" s="114"/>
      <c r="J19" s="152"/>
      <c r="K19" s="134"/>
      <c r="L19" s="152">
        <f>D9</f>
        <v>144750</v>
      </c>
      <c r="M19" s="114"/>
      <c r="N19" s="62"/>
      <c r="O19" s="62"/>
      <c r="P19" s="62"/>
      <c r="Q19" s="62"/>
      <c r="R19" s="62"/>
      <c r="S19" s="62"/>
      <c r="T19" s="62"/>
      <c r="U19" s="62"/>
      <c r="V19" s="62"/>
      <c r="W19" s="62"/>
      <c r="X19" s="62"/>
      <c r="Y19" s="152"/>
      <c r="AA19" s="152">
        <f>D9</f>
        <v>144750</v>
      </c>
      <c r="AD19" s="46">
        <f>N19-O19</f>
        <v>0</v>
      </c>
    </row>
    <row r="20" spans="3:30" x14ac:dyDescent="0.25">
      <c r="C20" s="150">
        <f t="shared" ca="1" si="0"/>
        <v>43254</v>
      </c>
      <c r="D20" s="149">
        <v>1</v>
      </c>
      <c r="E20" s="120"/>
      <c r="F20" s="151">
        <f t="shared" ref="F20:F83" si="1">IF(ROUND(H19,5)&gt;0,D$14,0)</f>
        <v>733.42698597296226</v>
      </c>
      <c r="G20" s="63">
        <v>0</v>
      </c>
      <c r="H20" s="153">
        <f t="shared" ref="H20:H83" si="2">IF(ROUND(H19,5)&gt;0,H19-Q20,0)</f>
        <v>144559.38551402703</v>
      </c>
      <c r="I20" s="115"/>
      <c r="J20" s="151">
        <f t="shared" ref="J20:J83" si="3">IF(ROUND(L19,5)&gt;0,D$14,0)</f>
        <v>733.42698597296226</v>
      </c>
      <c r="K20" s="133">
        <v>100</v>
      </c>
      <c r="L20" s="153">
        <f t="shared" ref="L20:L83" si="4">IF(AND(ROUND(L19,5)&gt;0,SUM(T19,W19)&lt;$D$9),L19-R20-K20,0)</f>
        <v>144459.38551402703</v>
      </c>
      <c r="M20" s="115"/>
      <c r="N20" s="63">
        <f t="shared" ref="N20:N83" si="5">IF(F20&gt;0,IPMT(D$12/D$13,D20,D$10*D$13,-D$9),0)</f>
        <v>542.8125</v>
      </c>
      <c r="O20" s="63">
        <f t="shared" ref="O20:O83" si="6">IF(AND(J20&gt;0,SUM(T19,W19)&lt;$D$9),($D$12/$D$13)*L19,0)</f>
        <v>542.8125</v>
      </c>
      <c r="P20" s="63">
        <f t="shared" ref="P20:P83" si="7">IF(AND(Y20&gt;0,SUM(U19,X19)&lt;$D$9),($D$12/$D$13)*AA19,0)</f>
        <v>542.8125</v>
      </c>
      <c r="Q20" s="63">
        <f t="shared" ref="Q20:Q83" si="8">IF(F20&gt;0,PPMT(D$12/D$13,D20,D$10*D$13,-D$9),0)</f>
        <v>190.61448597296231</v>
      </c>
      <c r="R20" s="63">
        <f t="shared" ref="R20:R83" si="9">IF(AND(J20&gt;0,SUM(T19,W19)&lt;$D$9),MIN(J20-O20,L19),0)</f>
        <v>190.61448597296226</v>
      </c>
      <c r="S20" s="63">
        <f t="shared" ref="S20:S83" si="10">IF(AND(Y20&gt;0,SUM(U19,X19)&lt;$D$9),MIN(Y20-P20,AA19),0)</f>
        <v>190.61448597296226</v>
      </c>
      <c r="T20" s="63">
        <f>R20</f>
        <v>190.61448597296226</v>
      </c>
      <c r="U20" s="63">
        <f>S20</f>
        <v>190.61448597296226</v>
      </c>
      <c r="W20" s="63">
        <f>K20</f>
        <v>100</v>
      </c>
      <c r="X20" s="63">
        <f>Z20</f>
        <v>150</v>
      </c>
      <c r="Y20" s="151">
        <f t="shared" ref="Y20:Y83" si="11">IF(ROUND(AA19,5)&gt;0,D$14,0)</f>
        <v>733.42698597296226</v>
      </c>
      <c r="Z20" s="63">
        <f t="shared" ref="Z20:Z83" si="12">IF(SUM(U19,X19)&lt;$D$9,$D$15,0)</f>
        <v>150</v>
      </c>
      <c r="AA20" s="153">
        <f t="shared" ref="AA20:AA83" si="13">IF(AND(ROUND(AA19,5)&gt;0,SUM(U19,X19)&lt;$D$9),AA19-S20-Z20,AB20)</f>
        <v>144409.38551402703</v>
      </c>
      <c r="AB20" s="49">
        <f>(AA19+F20+S20+Z20)+((AA19+F20+S20+Z20)*(Dashboard!$I$20/'Amortization Schedule'!$D$13))</f>
        <v>149469.64250874458</v>
      </c>
      <c r="AC20" s="49">
        <f>(L19+J20+R20+K20)+((L19+J20+R20+K20)*(Dashboard!$I$20/'Amortization Schedule'!$D$13))</f>
        <v>149418.39250874458</v>
      </c>
      <c r="AD20" s="46">
        <f t="shared" ref="AD20:AD83" si="14">SUM((N20-O20),AD19)</f>
        <v>0</v>
      </c>
    </row>
    <row r="21" spans="3:30" x14ac:dyDescent="0.25">
      <c r="C21" s="150">
        <f t="shared" ca="1" si="0"/>
        <v>43284</v>
      </c>
      <c r="D21" s="149">
        <v>2</v>
      </c>
      <c r="E21" s="120"/>
      <c r="F21" s="151">
        <f t="shared" si="1"/>
        <v>733.42698597296226</v>
      </c>
      <c r="G21" s="63">
        <v>0</v>
      </c>
      <c r="H21" s="153">
        <f t="shared" si="2"/>
        <v>144368.05622373166</v>
      </c>
      <c r="I21" s="115"/>
      <c r="J21" s="151">
        <f t="shared" si="3"/>
        <v>733.42698597296226</v>
      </c>
      <c r="K21" s="133">
        <v>100</v>
      </c>
      <c r="L21" s="153">
        <f t="shared" si="4"/>
        <v>144167.68122373166</v>
      </c>
      <c r="M21" s="115"/>
      <c r="N21" s="63">
        <f t="shared" si="5"/>
        <v>542.09769567760134</v>
      </c>
      <c r="O21" s="63">
        <f t="shared" si="6"/>
        <v>541.72269567760134</v>
      </c>
      <c r="P21" s="63">
        <f t="shared" si="7"/>
        <v>541.53519567760134</v>
      </c>
      <c r="Q21" s="63">
        <f t="shared" si="8"/>
        <v>191.32929029536098</v>
      </c>
      <c r="R21" s="63">
        <f t="shared" si="9"/>
        <v>191.70429029536092</v>
      </c>
      <c r="S21" s="63">
        <f t="shared" si="10"/>
        <v>191.89179029536092</v>
      </c>
      <c r="T21" s="63">
        <f>T20+R21</f>
        <v>382.31877626832318</v>
      </c>
      <c r="U21" s="63">
        <f>U20+S21</f>
        <v>382.50627626832318</v>
      </c>
      <c r="W21" s="63">
        <f t="shared" ref="W21:W84" si="15">W20+K21</f>
        <v>200</v>
      </c>
      <c r="X21" s="63">
        <f t="shared" ref="X21:X84" si="16">X20+Z21</f>
        <v>300</v>
      </c>
      <c r="Y21" s="151">
        <f t="shared" si="11"/>
        <v>733.42698597296226</v>
      </c>
      <c r="Z21" s="63">
        <f t="shared" si="12"/>
        <v>150</v>
      </c>
      <c r="AA21" s="153">
        <f t="shared" si="13"/>
        <v>144067.49372373166</v>
      </c>
      <c r="AB21" s="49">
        <f>(AA20+F21+S21+Z21)+((AA20+F21+S21+Z21)*(Dashboard!$I$20/'Amortization Schedule'!$D$13))</f>
        <v>149121.82189755276</v>
      </c>
      <c r="AC21" s="49">
        <f>(L20+J21+R21+K21)+((L20+J21+R21+K21)*(Dashboard!$I$20/'Amortization Schedule'!$D$13))</f>
        <v>149121.62971005274</v>
      </c>
      <c r="AD21" s="46">
        <f t="shared" si="14"/>
        <v>0.375</v>
      </c>
    </row>
    <row r="22" spans="3:30" x14ac:dyDescent="0.25">
      <c r="C22" s="150">
        <f t="shared" ca="1" si="0"/>
        <v>43314</v>
      </c>
      <c r="D22" s="149">
        <v>3</v>
      </c>
      <c r="E22" s="120"/>
      <c r="F22" s="151">
        <f t="shared" si="1"/>
        <v>733.42698597296226</v>
      </c>
      <c r="G22" s="63">
        <v>0</v>
      </c>
      <c r="H22" s="153">
        <f t="shared" si="2"/>
        <v>144176.0094485977</v>
      </c>
      <c r="I22" s="115"/>
      <c r="J22" s="151">
        <f t="shared" si="3"/>
        <v>733.42698597296226</v>
      </c>
      <c r="K22" s="133">
        <v>100</v>
      </c>
      <c r="L22" s="153">
        <f t="shared" si="4"/>
        <v>143874.8830423477</v>
      </c>
      <c r="M22" s="115"/>
      <c r="N22" s="63">
        <f t="shared" si="5"/>
        <v>541.38021083899366</v>
      </c>
      <c r="O22" s="63">
        <f t="shared" si="6"/>
        <v>540.62880458899372</v>
      </c>
      <c r="P22" s="63">
        <f t="shared" si="7"/>
        <v>540.25310146399374</v>
      </c>
      <c r="Q22" s="63">
        <f t="shared" si="8"/>
        <v>192.04677513396854</v>
      </c>
      <c r="R22" s="63">
        <f t="shared" si="9"/>
        <v>192.79818138396854</v>
      </c>
      <c r="S22" s="63">
        <f t="shared" si="10"/>
        <v>193.17388450896851</v>
      </c>
      <c r="T22" s="63">
        <f t="shared" ref="T22:T85" si="17">T21+R22</f>
        <v>575.11695765229172</v>
      </c>
      <c r="U22" s="63">
        <f t="shared" ref="U22:U85" si="18">U21+S22</f>
        <v>575.68016077729169</v>
      </c>
      <c r="W22" s="63">
        <f t="shared" si="15"/>
        <v>300</v>
      </c>
      <c r="X22" s="63">
        <f t="shared" si="16"/>
        <v>450</v>
      </c>
      <c r="Y22" s="151">
        <f t="shared" si="11"/>
        <v>733.42698597296226</v>
      </c>
      <c r="Z22" s="63">
        <f t="shared" si="12"/>
        <v>150</v>
      </c>
      <c r="AA22" s="153">
        <f t="shared" si="13"/>
        <v>143724.31983922271</v>
      </c>
      <c r="AB22" s="49">
        <f>(AA21+F22+S22+Z22)+((AA21+F22+S22+Z22)*(Dashboard!$I$20/'Amortization Schedule'!$D$13))</f>
        <v>148772.69695906894</v>
      </c>
      <c r="AC22" s="49">
        <f>(L21+J22+R22+K22)+((L21+J22+R22+K22)*(Dashboard!$I$20/'Amortization Schedule'!$D$13))</f>
        <v>148823.7540508658</v>
      </c>
      <c r="AD22" s="46">
        <f t="shared" si="14"/>
        <v>1.1264062499999454</v>
      </c>
    </row>
    <row r="23" spans="3:30" x14ac:dyDescent="0.25">
      <c r="C23" s="150">
        <f t="shared" ca="1" si="0"/>
        <v>43344</v>
      </c>
      <c r="D23" s="149">
        <v>4</v>
      </c>
      <c r="E23" s="120"/>
      <c r="F23" s="151">
        <f t="shared" si="1"/>
        <v>733.42698597296226</v>
      </c>
      <c r="G23" s="63">
        <v>0</v>
      </c>
      <c r="H23" s="153">
        <f t="shared" si="2"/>
        <v>143983.24249805699</v>
      </c>
      <c r="I23" s="115"/>
      <c r="J23" s="151">
        <f t="shared" si="3"/>
        <v>733.42698597296226</v>
      </c>
      <c r="K23" s="133">
        <v>250</v>
      </c>
      <c r="L23" s="153">
        <f t="shared" si="4"/>
        <v>143430.98686778353</v>
      </c>
      <c r="M23" s="115"/>
      <c r="N23" s="63">
        <f t="shared" si="5"/>
        <v>540.66003543224133</v>
      </c>
      <c r="O23" s="63">
        <f t="shared" si="6"/>
        <v>539.53081140880386</v>
      </c>
      <c r="P23" s="63">
        <f t="shared" si="7"/>
        <v>538.96619939708512</v>
      </c>
      <c r="Q23" s="63">
        <f t="shared" si="8"/>
        <v>192.7669505407209</v>
      </c>
      <c r="R23" s="63">
        <f t="shared" si="9"/>
        <v>193.8961745641584</v>
      </c>
      <c r="S23" s="63">
        <f t="shared" si="10"/>
        <v>194.46078657587714</v>
      </c>
      <c r="T23" s="63">
        <f t="shared" si="17"/>
        <v>769.01313221645012</v>
      </c>
      <c r="U23" s="63">
        <f t="shared" si="18"/>
        <v>770.14094735316883</v>
      </c>
      <c r="W23" s="63">
        <f t="shared" si="15"/>
        <v>550</v>
      </c>
      <c r="X23" s="63">
        <f t="shared" si="16"/>
        <v>600</v>
      </c>
      <c r="Y23" s="151">
        <f t="shared" si="11"/>
        <v>733.42698597296226</v>
      </c>
      <c r="Z23" s="63">
        <f t="shared" si="12"/>
        <v>150</v>
      </c>
      <c r="AA23" s="153">
        <f t="shared" si="13"/>
        <v>143379.85905264682</v>
      </c>
      <c r="AB23" s="49">
        <f>(AA22+F23+S23+Z23)+((AA22+F23+S23+Z23)*(Dashboard!$I$20/'Amortization Schedule'!$D$13))</f>
        <v>148422.26280206584</v>
      </c>
      <c r="AC23" s="49">
        <f>(L22+J23+R23+K23)+((L22+J23+R23+K23)*(Dashboard!$I$20/'Amortization Schedule'!$D$13))</f>
        <v>148678.51135795697</v>
      </c>
      <c r="AD23" s="46">
        <f t="shared" si="14"/>
        <v>2.2556302734374185</v>
      </c>
    </row>
    <row r="24" spans="3:30" x14ac:dyDescent="0.25">
      <c r="C24" s="150">
        <f t="shared" ca="1" si="0"/>
        <v>43374</v>
      </c>
      <c r="D24" s="149">
        <v>5</v>
      </c>
      <c r="E24" s="120"/>
      <c r="F24" s="151">
        <f t="shared" si="1"/>
        <v>733.42698597296226</v>
      </c>
      <c r="G24" s="63">
        <v>0</v>
      </c>
      <c r="H24" s="153">
        <f t="shared" si="2"/>
        <v>143789.75267145174</v>
      </c>
      <c r="I24" s="115"/>
      <c r="J24" s="151">
        <f t="shared" si="3"/>
        <v>733.42698597296226</v>
      </c>
      <c r="K24" s="133">
        <v>125</v>
      </c>
      <c r="L24" s="153">
        <f t="shared" si="4"/>
        <v>143110.42608256475</v>
      </c>
      <c r="M24" s="115"/>
      <c r="N24" s="63">
        <f t="shared" si="5"/>
        <v>539.93715936771366</v>
      </c>
      <c r="O24" s="63">
        <f t="shared" si="6"/>
        <v>537.86620075418818</v>
      </c>
      <c r="P24" s="63">
        <f t="shared" si="7"/>
        <v>537.6744714474255</v>
      </c>
      <c r="Q24" s="63">
        <f t="shared" si="8"/>
        <v>193.48982660524865</v>
      </c>
      <c r="R24" s="63">
        <f t="shared" si="9"/>
        <v>195.56078521877407</v>
      </c>
      <c r="S24" s="63">
        <f t="shared" si="10"/>
        <v>195.75251452553675</v>
      </c>
      <c r="T24" s="63">
        <f t="shared" si="17"/>
        <v>964.57391743522419</v>
      </c>
      <c r="U24" s="63">
        <f t="shared" si="18"/>
        <v>965.89346187870558</v>
      </c>
      <c r="W24" s="63">
        <f t="shared" si="15"/>
        <v>675</v>
      </c>
      <c r="X24" s="63">
        <f t="shared" si="16"/>
        <v>750</v>
      </c>
      <c r="Y24" s="151">
        <f t="shared" si="11"/>
        <v>733.42698597296226</v>
      </c>
      <c r="Z24" s="63">
        <f t="shared" si="12"/>
        <v>150</v>
      </c>
      <c r="AA24" s="153">
        <f t="shared" si="13"/>
        <v>143034.10653812127</v>
      </c>
      <c r="AB24" s="49">
        <f>(AA23+F24+S24+Z24)+((AA23+F24+S24+Z24)*(Dashboard!$I$20/'Amortization Schedule'!$D$13))</f>
        <v>148070.51451697396</v>
      </c>
      <c r="AC24" s="49">
        <f>(L23+J24+R24+K24)+((L23+J24+R24+K24)*(Dashboard!$I$20/'Amortization Schedule'!$D$13))</f>
        <v>148097.09900494968</v>
      </c>
      <c r="AD24" s="46">
        <f t="shared" si="14"/>
        <v>4.3265888869628952</v>
      </c>
    </row>
    <row r="25" spans="3:30" x14ac:dyDescent="0.25">
      <c r="C25" s="150">
        <f t="shared" ca="1" si="0"/>
        <v>43404</v>
      </c>
      <c r="D25" s="149">
        <v>6</v>
      </c>
      <c r="E25" s="120"/>
      <c r="F25" s="151">
        <f t="shared" si="1"/>
        <v>733.42698597296226</v>
      </c>
      <c r="G25" s="63">
        <v>0</v>
      </c>
      <c r="H25" s="153">
        <f t="shared" si="2"/>
        <v>143595.53725799674</v>
      </c>
      <c r="I25" s="115"/>
      <c r="J25" s="151">
        <f t="shared" si="3"/>
        <v>733.42698597296226</v>
      </c>
      <c r="K25" s="133">
        <v>130</v>
      </c>
      <c r="L25" s="153">
        <f t="shared" si="4"/>
        <v>142783.66319440139</v>
      </c>
      <c r="M25" s="115"/>
      <c r="N25" s="63">
        <f t="shared" si="5"/>
        <v>539.21157251794398</v>
      </c>
      <c r="O25" s="63">
        <f t="shared" si="6"/>
        <v>536.66409780961783</v>
      </c>
      <c r="P25" s="63">
        <f t="shared" si="7"/>
        <v>536.37789951795469</v>
      </c>
      <c r="Q25" s="63">
        <f t="shared" si="8"/>
        <v>194.21541345501831</v>
      </c>
      <c r="R25" s="63">
        <f t="shared" si="9"/>
        <v>196.76288816334443</v>
      </c>
      <c r="S25" s="63">
        <f t="shared" si="10"/>
        <v>197.04908645500757</v>
      </c>
      <c r="T25" s="63">
        <f t="shared" si="17"/>
        <v>1161.3368055985686</v>
      </c>
      <c r="U25" s="63">
        <f t="shared" si="18"/>
        <v>1162.9425483337131</v>
      </c>
      <c r="W25" s="63">
        <f t="shared" si="15"/>
        <v>805</v>
      </c>
      <c r="X25" s="63">
        <f t="shared" si="16"/>
        <v>900</v>
      </c>
      <c r="Y25" s="151">
        <f t="shared" si="11"/>
        <v>733.42698597296226</v>
      </c>
      <c r="Z25" s="63">
        <f t="shared" si="12"/>
        <v>150</v>
      </c>
      <c r="AA25" s="153">
        <f t="shared" si="13"/>
        <v>142687.05745166627</v>
      </c>
      <c r="AB25" s="49">
        <f>(AA24+F25+S25+Z25)+((AA24+F25+S25+Z25)*(Dashboard!$I$20/'Amortization Schedule'!$D$13))</f>
        <v>147717.44717581297</v>
      </c>
      <c r="AC25" s="49">
        <f>(L24+J25+R25+K25)+((L24+J25+R25+K25)*(Dashboard!$I$20/'Amortization Schedule'!$D$13))</f>
        <v>147774.88135561859</v>
      </c>
      <c r="AD25" s="46">
        <f t="shared" si="14"/>
        <v>6.8740635952890443</v>
      </c>
    </row>
    <row r="26" spans="3:30" x14ac:dyDescent="0.25">
      <c r="C26" s="150">
        <f t="shared" ca="1" si="0"/>
        <v>43434</v>
      </c>
      <c r="D26" s="149">
        <v>7</v>
      </c>
      <c r="E26" s="120"/>
      <c r="F26" s="151">
        <f t="shared" si="1"/>
        <v>733.42698597296226</v>
      </c>
      <c r="G26" s="63">
        <v>0</v>
      </c>
      <c r="H26" s="153">
        <f t="shared" si="2"/>
        <v>143400.59353674127</v>
      </c>
      <c r="I26" s="115"/>
      <c r="J26" s="151">
        <f t="shared" si="3"/>
        <v>733.42698597296226</v>
      </c>
      <c r="K26" s="133"/>
      <c r="L26" s="153">
        <f t="shared" si="4"/>
        <v>142585.67494540743</v>
      </c>
      <c r="M26" s="115"/>
      <c r="N26" s="63">
        <f t="shared" si="5"/>
        <v>538.4832647174876</v>
      </c>
      <c r="O26" s="63">
        <f t="shared" si="6"/>
        <v>535.43873697900517</v>
      </c>
      <c r="P26" s="63">
        <f t="shared" si="7"/>
        <v>535.07646544374848</v>
      </c>
      <c r="Q26" s="63">
        <f t="shared" si="8"/>
        <v>194.94372125547463</v>
      </c>
      <c r="R26" s="63">
        <f t="shared" si="9"/>
        <v>197.98824899395709</v>
      </c>
      <c r="S26" s="63">
        <f t="shared" si="10"/>
        <v>198.35052052921378</v>
      </c>
      <c r="T26" s="63">
        <f t="shared" si="17"/>
        <v>1359.3250545925257</v>
      </c>
      <c r="U26" s="63">
        <f t="shared" si="18"/>
        <v>1361.2930688629269</v>
      </c>
      <c r="W26" s="63">
        <f t="shared" si="15"/>
        <v>805</v>
      </c>
      <c r="X26" s="63">
        <f t="shared" si="16"/>
        <v>1050</v>
      </c>
      <c r="Y26" s="151">
        <f t="shared" si="11"/>
        <v>733.42698597296226</v>
      </c>
      <c r="Z26" s="63">
        <f t="shared" si="12"/>
        <v>150</v>
      </c>
      <c r="AA26" s="153">
        <f t="shared" si="13"/>
        <v>142338.70693113707</v>
      </c>
      <c r="AB26" s="49">
        <f>(AA25+F26+S26+Z26)+((AA25+F26+S26+Z26)*(Dashboard!$I$20/'Amortization Schedule'!$D$13))</f>
        <v>147363.05583212266</v>
      </c>
      <c r="AC26" s="49">
        <f>(L25+J26+R26+K26)+((L25+J26+R26+K26)*(Dashboard!$I$20/'Amortization Schedule'!$D$13))</f>
        <v>147307.95539010252</v>
      </c>
      <c r="AD26" s="46">
        <f t="shared" si="14"/>
        <v>9.9185913337714737</v>
      </c>
    </row>
    <row r="27" spans="3:30" x14ac:dyDescent="0.25">
      <c r="C27" s="150">
        <f t="shared" ca="1" si="0"/>
        <v>43464</v>
      </c>
      <c r="D27" s="149">
        <v>8</v>
      </c>
      <c r="E27" s="120"/>
      <c r="F27" s="151">
        <f t="shared" si="1"/>
        <v>733.42698597296226</v>
      </c>
      <c r="G27" s="63">
        <v>0</v>
      </c>
      <c r="H27" s="153">
        <f t="shared" si="2"/>
        <v>143204.91877653109</v>
      </c>
      <c r="I27" s="115"/>
      <c r="J27" s="151">
        <f t="shared" si="3"/>
        <v>733.42698597296226</v>
      </c>
      <c r="K27" s="133">
        <v>100</v>
      </c>
      <c r="L27" s="153">
        <f t="shared" si="4"/>
        <v>142286.94424047976</v>
      </c>
      <c r="M27" s="115"/>
      <c r="N27" s="63">
        <f t="shared" si="5"/>
        <v>537.75222576277963</v>
      </c>
      <c r="O27" s="63">
        <f t="shared" si="6"/>
        <v>534.69628104527783</v>
      </c>
      <c r="P27" s="63">
        <f t="shared" si="7"/>
        <v>533.77015099176401</v>
      </c>
      <c r="Q27" s="63">
        <f t="shared" si="8"/>
        <v>195.67476021018265</v>
      </c>
      <c r="R27" s="63">
        <f t="shared" si="9"/>
        <v>198.73070492768443</v>
      </c>
      <c r="S27" s="63">
        <f t="shared" si="10"/>
        <v>199.65683498119824</v>
      </c>
      <c r="T27" s="63">
        <f t="shared" si="17"/>
        <v>1558.0557595202101</v>
      </c>
      <c r="U27" s="63">
        <f t="shared" si="18"/>
        <v>1560.9499038441252</v>
      </c>
      <c r="W27" s="63">
        <f t="shared" si="15"/>
        <v>905</v>
      </c>
      <c r="X27" s="63">
        <f t="shared" si="16"/>
        <v>1200</v>
      </c>
      <c r="Y27" s="151">
        <f t="shared" si="11"/>
        <v>733.42698597296226</v>
      </c>
      <c r="Z27" s="63">
        <f t="shared" si="12"/>
        <v>150</v>
      </c>
      <c r="AA27" s="153">
        <f t="shared" si="13"/>
        <v>141989.05009615587</v>
      </c>
      <c r="AB27" s="49">
        <f>(AA26+F27+S27+Z27)+((AA26+F27+S27+Z27)*(Dashboard!$I$20/'Amortization Schedule'!$D$13))</f>
        <v>147007.33552089351</v>
      </c>
      <c r="AC27" s="49">
        <f>(L26+J27+R27+K27)+((L26+J27+R27+K27)*(Dashboard!$I$20/'Amortization Schedule'!$D$13))</f>
        <v>147208.27845221577</v>
      </c>
      <c r="AD27" s="46">
        <f t="shared" si="14"/>
        <v>12.974536051273276</v>
      </c>
    </row>
    <row r="28" spans="3:30" x14ac:dyDescent="0.25">
      <c r="C28" s="150">
        <f t="shared" ca="1" si="0"/>
        <v>43494</v>
      </c>
      <c r="D28" s="149">
        <v>9</v>
      </c>
      <c r="E28" s="120"/>
      <c r="F28" s="151">
        <f t="shared" si="1"/>
        <v>733.42698597296226</v>
      </c>
      <c r="G28" s="63">
        <v>0</v>
      </c>
      <c r="H28" s="153">
        <f t="shared" si="2"/>
        <v>143008.51023597011</v>
      </c>
      <c r="I28" s="115"/>
      <c r="J28" s="151">
        <f t="shared" si="3"/>
        <v>733.42698597296226</v>
      </c>
      <c r="K28" s="133">
        <v>150</v>
      </c>
      <c r="L28" s="153">
        <f t="shared" si="4"/>
        <v>141937.09329540859</v>
      </c>
      <c r="M28" s="115"/>
      <c r="N28" s="63">
        <f t="shared" si="5"/>
        <v>537.01844541199148</v>
      </c>
      <c r="O28" s="63">
        <f t="shared" si="6"/>
        <v>533.57604090179905</v>
      </c>
      <c r="P28" s="63">
        <f t="shared" si="7"/>
        <v>532.45893786058446</v>
      </c>
      <c r="Q28" s="63">
        <f t="shared" si="8"/>
        <v>196.40854056097081</v>
      </c>
      <c r="R28" s="63">
        <f t="shared" si="9"/>
        <v>199.85094507116321</v>
      </c>
      <c r="S28" s="63">
        <f t="shared" si="10"/>
        <v>200.9680481123778</v>
      </c>
      <c r="T28" s="63">
        <f t="shared" si="17"/>
        <v>1757.9067045913735</v>
      </c>
      <c r="U28" s="63">
        <f t="shared" si="18"/>
        <v>1761.917951956503</v>
      </c>
      <c r="W28" s="63">
        <f t="shared" si="15"/>
        <v>1055</v>
      </c>
      <c r="X28" s="63">
        <f t="shared" si="16"/>
        <v>1350</v>
      </c>
      <c r="Y28" s="151">
        <f t="shared" si="11"/>
        <v>733.42698597296226</v>
      </c>
      <c r="Z28" s="63">
        <f t="shared" si="12"/>
        <v>150</v>
      </c>
      <c r="AA28" s="153">
        <f t="shared" si="13"/>
        <v>141638.08204804349</v>
      </c>
      <c r="AB28" s="49">
        <f>(AA27+F28+S28+Z28)+((AA27+F28+S28+Z28)*(Dashboard!$I$20/'Amortization Schedule'!$D$13))</f>
        <v>146650.28125849724</v>
      </c>
      <c r="AC28" s="49">
        <f>(L27+J28+R28+K28)+((L27+J28+R28+K28)*(Dashboard!$I$20/'Amortization Schedule'!$D$13))</f>
        <v>146954.477725812</v>
      </c>
      <c r="AD28" s="46">
        <f t="shared" si="14"/>
        <v>16.416940561465708</v>
      </c>
    </row>
    <row r="29" spans="3:30" x14ac:dyDescent="0.25">
      <c r="C29" s="150">
        <f t="shared" ca="1" si="0"/>
        <v>43524</v>
      </c>
      <c r="D29" s="149">
        <v>10</v>
      </c>
      <c r="E29" s="120"/>
      <c r="F29" s="151">
        <f t="shared" si="1"/>
        <v>733.42698597296226</v>
      </c>
      <c r="G29" s="63">
        <v>0</v>
      </c>
      <c r="H29" s="153">
        <f t="shared" si="2"/>
        <v>142811.36516338203</v>
      </c>
      <c r="I29" s="115"/>
      <c r="J29" s="151">
        <f t="shared" si="3"/>
        <v>733.42698597296226</v>
      </c>
      <c r="K29" s="133"/>
      <c r="L29" s="153">
        <f t="shared" si="4"/>
        <v>141735.93040929342</v>
      </c>
      <c r="M29" s="115"/>
      <c r="N29" s="63">
        <f t="shared" si="5"/>
        <v>536.28191338488784</v>
      </c>
      <c r="O29" s="63">
        <f t="shared" si="6"/>
        <v>532.26409985778218</v>
      </c>
      <c r="P29" s="63">
        <f t="shared" si="7"/>
        <v>531.14280768016306</v>
      </c>
      <c r="Q29" s="63">
        <f t="shared" si="8"/>
        <v>197.14507258807453</v>
      </c>
      <c r="R29" s="63">
        <f t="shared" si="9"/>
        <v>201.16288611518007</v>
      </c>
      <c r="S29" s="63">
        <f t="shared" si="10"/>
        <v>202.2841782927992</v>
      </c>
      <c r="T29" s="63">
        <f t="shared" si="17"/>
        <v>1959.0695907065535</v>
      </c>
      <c r="U29" s="63">
        <f t="shared" si="18"/>
        <v>1964.2021302493022</v>
      </c>
      <c r="W29" s="63">
        <f t="shared" si="15"/>
        <v>1055</v>
      </c>
      <c r="X29" s="63">
        <f t="shared" si="16"/>
        <v>1500</v>
      </c>
      <c r="Y29" s="151">
        <f t="shared" si="11"/>
        <v>733.42698597296226</v>
      </c>
      <c r="Z29" s="63">
        <f t="shared" si="12"/>
        <v>150</v>
      </c>
      <c r="AA29" s="153">
        <f t="shared" si="13"/>
        <v>141285.79786975071</v>
      </c>
      <c r="AB29" s="49">
        <f>(AA28+F29+S29+Z29)+((AA28+F29+S29+Z29)*(Dashboard!$I$20/'Amortization Schedule'!$D$13))</f>
        <v>146291.88804261698</v>
      </c>
      <c r="AC29" s="49">
        <f>(L28+J29+R29+K29)+((L28+J29+R29+K29)*(Dashboard!$I$20/'Amortization Schedule'!$D$13))</f>
        <v>146443.47524668413</v>
      </c>
      <c r="AD29" s="46">
        <f t="shared" si="14"/>
        <v>20.434754088571367</v>
      </c>
    </row>
    <row r="30" spans="3:30" x14ac:dyDescent="0.25">
      <c r="C30" s="150">
        <f t="shared" ca="1" si="0"/>
        <v>43554</v>
      </c>
      <c r="D30" s="149">
        <v>11</v>
      </c>
      <c r="E30" s="120"/>
      <c r="F30" s="151">
        <f t="shared" si="1"/>
        <v>733.42698597296226</v>
      </c>
      <c r="G30" s="63">
        <v>0</v>
      </c>
      <c r="H30" s="153">
        <f t="shared" si="2"/>
        <v>142613.48079677174</v>
      </c>
      <c r="I30" s="115"/>
      <c r="J30" s="151">
        <f t="shared" si="3"/>
        <v>733.42698597296226</v>
      </c>
      <c r="K30" s="133"/>
      <c r="L30" s="153">
        <f t="shared" si="4"/>
        <v>141534.01316235532</v>
      </c>
      <c r="M30" s="115"/>
      <c r="N30" s="63">
        <f t="shared" si="5"/>
        <v>535.54261936268244</v>
      </c>
      <c r="O30" s="63">
        <f t="shared" si="6"/>
        <v>531.50973903485033</v>
      </c>
      <c r="P30" s="63">
        <f t="shared" si="7"/>
        <v>529.82174201156511</v>
      </c>
      <c r="Q30" s="63">
        <f t="shared" si="8"/>
        <v>197.88436661027976</v>
      </c>
      <c r="R30" s="63">
        <f t="shared" si="9"/>
        <v>201.91724693811193</v>
      </c>
      <c r="S30" s="63">
        <f t="shared" si="10"/>
        <v>203.60524396139715</v>
      </c>
      <c r="T30" s="63">
        <f t="shared" si="17"/>
        <v>2160.9868376446657</v>
      </c>
      <c r="U30" s="63">
        <f t="shared" si="18"/>
        <v>2167.8073742106994</v>
      </c>
      <c r="W30" s="63">
        <f t="shared" si="15"/>
        <v>1055</v>
      </c>
      <c r="X30" s="63">
        <f t="shared" si="16"/>
        <v>1650</v>
      </c>
      <c r="Y30" s="151">
        <f t="shared" si="11"/>
        <v>733.42698597296226</v>
      </c>
      <c r="Z30" s="63">
        <f t="shared" si="12"/>
        <v>150</v>
      </c>
      <c r="AA30" s="153">
        <f t="shared" si="13"/>
        <v>140932.19262578932</v>
      </c>
      <c r="AB30" s="49">
        <f>(AA29+F30+S30+Z30)+((AA29+F30+S30+Z30)*(Dashboard!$I$20/'Amortization Schedule'!$D$13))</f>
        <v>145932.15085217718</v>
      </c>
      <c r="AC30" s="49">
        <f>(L29+J30+R30+K30)+((L29+J30+R30+K30)*(Dashboard!$I$20/'Amortization Schedule'!$D$13))</f>
        <v>146238.05650825959</v>
      </c>
      <c r="AD30" s="46">
        <f t="shared" si="14"/>
        <v>24.467634416403484</v>
      </c>
    </row>
    <row r="31" spans="3:30" x14ac:dyDescent="0.25">
      <c r="C31" s="150">
        <f t="shared" ca="1" si="0"/>
        <v>43584</v>
      </c>
      <c r="D31" s="149">
        <v>12</v>
      </c>
      <c r="E31" s="120"/>
      <c r="F31" s="151">
        <f t="shared" si="1"/>
        <v>733.42698597296226</v>
      </c>
      <c r="G31" s="63">
        <v>0</v>
      </c>
      <c r="H31" s="153">
        <f t="shared" si="2"/>
        <v>142414.85436378667</v>
      </c>
      <c r="I31" s="115"/>
      <c r="J31" s="151">
        <f t="shared" si="3"/>
        <v>733.42698597296226</v>
      </c>
      <c r="K31" s="133"/>
      <c r="L31" s="153">
        <f t="shared" si="4"/>
        <v>141331.3387257412</v>
      </c>
      <c r="M31" s="115"/>
      <c r="N31" s="63">
        <f t="shared" si="5"/>
        <v>534.80055298789398</v>
      </c>
      <c r="O31" s="63">
        <f t="shared" si="6"/>
        <v>530.75254935883243</v>
      </c>
      <c r="P31" s="63">
        <f t="shared" si="7"/>
        <v>528.49572234670995</v>
      </c>
      <c r="Q31" s="63">
        <f t="shared" si="8"/>
        <v>198.62643298506828</v>
      </c>
      <c r="R31" s="63">
        <f t="shared" si="9"/>
        <v>202.67443661412983</v>
      </c>
      <c r="S31" s="63">
        <f t="shared" si="10"/>
        <v>204.9312636262523</v>
      </c>
      <c r="T31" s="63">
        <f t="shared" si="17"/>
        <v>2363.6612742587954</v>
      </c>
      <c r="U31" s="63">
        <f t="shared" si="18"/>
        <v>2372.738637836952</v>
      </c>
      <c r="W31" s="63">
        <f t="shared" si="15"/>
        <v>1055</v>
      </c>
      <c r="X31" s="63">
        <f t="shared" si="16"/>
        <v>1800</v>
      </c>
      <c r="Y31" s="151">
        <f t="shared" si="11"/>
        <v>733.42698597296226</v>
      </c>
      <c r="Z31" s="63">
        <f t="shared" si="12"/>
        <v>150</v>
      </c>
      <c r="AA31" s="153">
        <f t="shared" si="13"/>
        <v>140577.26136216306</v>
      </c>
      <c r="AB31" s="49">
        <f>(AA30+F31+S31+Z31)+((AA30+F31+S31+Z31)*(Dashboard!$I$20/'Amortization Schedule'!$D$13))</f>
        <v>145571.06464727328</v>
      </c>
      <c r="AC31" s="49">
        <f>(L30+J31+R31+K31)+((L30+J31+R31+K31)*(Dashboard!$I$20/'Amortization Schedule'!$D$13))</f>
        <v>146031.86744956597</v>
      </c>
      <c r="AD31" s="46">
        <f t="shared" si="14"/>
        <v>28.515638045465039</v>
      </c>
    </row>
    <row r="32" spans="3:30" x14ac:dyDescent="0.25">
      <c r="C32" s="150">
        <f t="shared" ca="1" si="0"/>
        <v>43614</v>
      </c>
      <c r="D32" s="149">
        <v>13</v>
      </c>
      <c r="E32" s="120"/>
      <c r="F32" s="151">
        <f t="shared" si="1"/>
        <v>733.42698597296226</v>
      </c>
      <c r="G32" s="63">
        <v>0</v>
      </c>
      <c r="H32" s="153">
        <f t="shared" si="2"/>
        <v>142215.4830816779</v>
      </c>
      <c r="I32" s="115"/>
      <c r="J32" s="151">
        <f t="shared" si="3"/>
        <v>733.42698597296226</v>
      </c>
      <c r="K32" s="133">
        <v>100</v>
      </c>
      <c r="L32" s="153">
        <f t="shared" si="4"/>
        <v>141027.90425998977</v>
      </c>
      <c r="M32" s="115"/>
      <c r="N32" s="63">
        <f t="shared" si="5"/>
        <v>534.05570386420004</v>
      </c>
      <c r="O32" s="63">
        <f t="shared" si="6"/>
        <v>529.9925202215295</v>
      </c>
      <c r="P32" s="63">
        <f t="shared" si="7"/>
        <v>527.16473010811148</v>
      </c>
      <c r="Q32" s="63">
        <f t="shared" si="8"/>
        <v>199.37128210876233</v>
      </c>
      <c r="R32" s="63">
        <f t="shared" si="9"/>
        <v>203.43446575143275</v>
      </c>
      <c r="S32" s="63">
        <f t="shared" si="10"/>
        <v>206.26225586485077</v>
      </c>
      <c r="T32" s="63">
        <f t="shared" si="17"/>
        <v>2567.0957400102279</v>
      </c>
      <c r="U32" s="63">
        <f t="shared" si="18"/>
        <v>2579.0008937018029</v>
      </c>
      <c r="W32" s="63">
        <f t="shared" si="15"/>
        <v>1155</v>
      </c>
      <c r="X32" s="63">
        <f t="shared" si="16"/>
        <v>1950</v>
      </c>
      <c r="Y32" s="151">
        <f t="shared" si="11"/>
        <v>733.42698597296226</v>
      </c>
      <c r="Z32" s="63">
        <f t="shared" si="12"/>
        <v>150</v>
      </c>
      <c r="AA32" s="153">
        <f t="shared" si="13"/>
        <v>140220.9991062982</v>
      </c>
      <c r="AB32" s="49">
        <f>(AA31+F32+S32+Z32)+((AA31+F32+S32+Z32)*(Dashboard!$I$20/'Amortization Schedule'!$D$13))</f>
        <v>145208.6243691009</v>
      </c>
      <c r="AC32" s="49">
        <f>(L31+J32+R32+K32)+((L31+J32+R32+K32)*(Dashboard!$I$20/'Amortization Schedule'!$D$13))</f>
        <v>145927.40518190223</v>
      </c>
      <c r="AD32" s="46">
        <f t="shared" si="14"/>
        <v>32.578821688135577</v>
      </c>
    </row>
    <row r="33" spans="3:30" x14ac:dyDescent="0.25">
      <c r="C33" s="150">
        <f t="shared" ca="1" si="0"/>
        <v>43644</v>
      </c>
      <c r="D33" s="149">
        <v>14</v>
      </c>
      <c r="E33" s="120"/>
      <c r="F33" s="151">
        <f t="shared" si="1"/>
        <v>733.42698597296226</v>
      </c>
      <c r="G33" s="63">
        <v>0</v>
      </c>
      <c r="H33" s="153">
        <f t="shared" si="2"/>
        <v>142015.36415726124</v>
      </c>
      <c r="I33" s="115"/>
      <c r="J33" s="151">
        <f t="shared" si="3"/>
        <v>733.42698597296226</v>
      </c>
      <c r="K33" s="133">
        <v>100</v>
      </c>
      <c r="L33" s="153">
        <f t="shared" si="4"/>
        <v>140723.33191499175</v>
      </c>
      <c r="M33" s="115"/>
      <c r="N33" s="63">
        <f t="shared" si="5"/>
        <v>533.30806155629216</v>
      </c>
      <c r="O33" s="63">
        <f t="shared" si="6"/>
        <v>528.85464097496163</v>
      </c>
      <c r="P33" s="63">
        <f t="shared" si="7"/>
        <v>525.82874664861822</v>
      </c>
      <c r="Q33" s="63">
        <f t="shared" si="8"/>
        <v>200.11892441667015</v>
      </c>
      <c r="R33" s="63">
        <f t="shared" si="9"/>
        <v>204.57234499800063</v>
      </c>
      <c r="S33" s="63">
        <f t="shared" si="10"/>
        <v>207.59823932434404</v>
      </c>
      <c r="T33" s="63">
        <f t="shared" si="17"/>
        <v>2771.6680850082284</v>
      </c>
      <c r="U33" s="63">
        <f t="shared" si="18"/>
        <v>2786.5991330261468</v>
      </c>
      <c r="W33" s="63">
        <f t="shared" si="15"/>
        <v>1255</v>
      </c>
      <c r="X33" s="63">
        <f t="shared" si="16"/>
        <v>2100</v>
      </c>
      <c r="Y33" s="151">
        <f t="shared" si="11"/>
        <v>733.42698597296226</v>
      </c>
      <c r="Z33" s="63">
        <f t="shared" si="12"/>
        <v>150</v>
      </c>
      <c r="AA33" s="153">
        <f t="shared" si="13"/>
        <v>139863.40086697385</v>
      </c>
      <c r="AB33" s="49">
        <f>(AA32+F33+S33+Z33)+((AA32+F33+S33+Z33)*(Dashboard!$I$20/'Amortization Schedule'!$D$13))</f>
        <v>144844.82493988541</v>
      </c>
      <c r="AC33" s="49">
        <f>(L32+J33+R33+K33)+((L32+J33+R33+K33)*(Dashboard!$I$20/'Amortization Schedule'!$D$13))</f>
        <v>145617.55118073476</v>
      </c>
      <c r="AD33" s="46">
        <f t="shared" si="14"/>
        <v>37.03224226946611</v>
      </c>
    </row>
    <row r="34" spans="3:30" x14ac:dyDescent="0.25">
      <c r="C34" s="150">
        <f t="shared" ca="1" si="0"/>
        <v>43674</v>
      </c>
      <c r="D34" s="149">
        <v>15</v>
      </c>
      <c r="E34" s="120"/>
      <c r="F34" s="151">
        <f t="shared" si="1"/>
        <v>733.42698597296226</v>
      </c>
      <c r="G34" s="63">
        <v>0</v>
      </c>
      <c r="H34" s="153">
        <f t="shared" si="2"/>
        <v>141814.494786878</v>
      </c>
      <c r="I34" s="115"/>
      <c r="J34" s="151">
        <f t="shared" si="3"/>
        <v>733.42698597296226</v>
      </c>
      <c r="K34" s="133">
        <v>100</v>
      </c>
      <c r="L34" s="153">
        <f t="shared" si="4"/>
        <v>140417.61742369999</v>
      </c>
      <c r="M34" s="115"/>
      <c r="N34" s="63">
        <f t="shared" si="5"/>
        <v>532.55761558972949</v>
      </c>
      <c r="O34" s="63">
        <f t="shared" si="6"/>
        <v>527.71249468121903</v>
      </c>
      <c r="P34" s="63">
        <f t="shared" si="7"/>
        <v>524.48775325115196</v>
      </c>
      <c r="Q34" s="63">
        <f t="shared" si="8"/>
        <v>200.86937038323271</v>
      </c>
      <c r="R34" s="63">
        <f t="shared" si="9"/>
        <v>205.71449129174323</v>
      </c>
      <c r="S34" s="63">
        <f t="shared" si="10"/>
        <v>208.9392327218103</v>
      </c>
      <c r="T34" s="63">
        <f t="shared" si="17"/>
        <v>2977.3825762999718</v>
      </c>
      <c r="U34" s="63">
        <f t="shared" si="18"/>
        <v>2995.538365747957</v>
      </c>
      <c r="W34" s="63">
        <f t="shared" si="15"/>
        <v>1355</v>
      </c>
      <c r="X34" s="63">
        <f t="shared" si="16"/>
        <v>2250</v>
      </c>
      <c r="Y34" s="151">
        <f t="shared" si="11"/>
        <v>733.42698597296226</v>
      </c>
      <c r="Z34" s="63">
        <f t="shared" si="12"/>
        <v>150</v>
      </c>
      <c r="AA34" s="153">
        <f t="shared" si="13"/>
        <v>139504.46163425205</v>
      </c>
      <c r="AB34" s="49">
        <f>(AA33+F34+S34+Z34)+((AA33+F34+S34+Z34)*(Dashboard!$I$20/'Amortization Schedule'!$D$13))</f>
        <v>144479.66126281035</v>
      </c>
      <c r="AC34" s="49">
        <f>(L33+J34+R34+K34)+((L33+J34+R34+K34)*(Dashboard!$I$20/'Amortization Schedule'!$D$13))</f>
        <v>145306.53522706288</v>
      </c>
      <c r="AD34" s="46">
        <f t="shared" si="14"/>
        <v>41.877363177976576</v>
      </c>
    </row>
    <row r="35" spans="3:30" x14ac:dyDescent="0.25">
      <c r="C35" s="150">
        <f t="shared" ca="1" si="0"/>
        <v>43704</v>
      </c>
      <c r="D35" s="149">
        <v>16</v>
      </c>
      <c r="E35" s="120"/>
      <c r="F35" s="151">
        <f t="shared" si="1"/>
        <v>733.42698597296226</v>
      </c>
      <c r="G35" s="63">
        <v>0</v>
      </c>
      <c r="H35" s="153">
        <f t="shared" si="2"/>
        <v>141612.87215635582</v>
      </c>
      <c r="I35" s="115"/>
      <c r="J35" s="151">
        <f t="shared" si="3"/>
        <v>733.42698597296226</v>
      </c>
      <c r="K35" s="133">
        <v>100</v>
      </c>
      <c r="L35" s="153">
        <f t="shared" si="4"/>
        <v>140110.7565030659</v>
      </c>
      <c r="M35" s="115"/>
      <c r="N35" s="63">
        <f t="shared" si="5"/>
        <v>531.80435545079251</v>
      </c>
      <c r="O35" s="63">
        <f t="shared" si="6"/>
        <v>526.56606533887498</v>
      </c>
      <c r="P35" s="63">
        <f t="shared" si="7"/>
        <v>523.14173112844514</v>
      </c>
      <c r="Q35" s="63">
        <f t="shared" si="8"/>
        <v>201.6226305221698</v>
      </c>
      <c r="R35" s="63">
        <f t="shared" si="9"/>
        <v>206.86092063408728</v>
      </c>
      <c r="S35" s="63">
        <f t="shared" si="10"/>
        <v>210.28525484451711</v>
      </c>
      <c r="T35" s="63">
        <f t="shared" si="17"/>
        <v>3184.2434969340593</v>
      </c>
      <c r="U35" s="63">
        <f t="shared" si="18"/>
        <v>3205.8236205924741</v>
      </c>
      <c r="W35" s="63">
        <f t="shared" si="15"/>
        <v>1455</v>
      </c>
      <c r="X35" s="63">
        <f t="shared" si="16"/>
        <v>2400</v>
      </c>
      <c r="Y35" s="151">
        <f t="shared" si="11"/>
        <v>733.42698597296226</v>
      </c>
      <c r="Z35" s="63">
        <f t="shared" si="12"/>
        <v>150</v>
      </c>
      <c r="AA35" s="153">
        <f t="shared" si="13"/>
        <v>139144.17637940752</v>
      </c>
      <c r="AB35" s="49">
        <f>(AA34+F35+S35+Z35)+((AA34+F35+S35+Z35)*(Dashboard!$I$20/'Amortization Schedule'!$D$13))</f>
        <v>144113.12822194627</v>
      </c>
      <c r="AC35" s="49">
        <f>(L34+J35+R35+K35)+((L34+J35+R35+K35)*(Dashboard!$I$20/'Amortization Schedule'!$D$13))</f>
        <v>144994.35296356474</v>
      </c>
      <c r="AD35" s="46">
        <f t="shared" si="14"/>
        <v>47.115653289894112</v>
      </c>
    </row>
    <row r="36" spans="3:30" x14ac:dyDescent="0.25">
      <c r="C36" s="150">
        <f t="shared" ca="1" si="0"/>
        <v>43734</v>
      </c>
      <c r="D36" s="149">
        <v>17</v>
      </c>
      <c r="E36" s="120"/>
      <c r="F36" s="151">
        <f t="shared" si="1"/>
        <v>733.42698597296226</v>
      </c>
      <c r="G36" s="63">
        <v>0</v>
      </c>
      <c r="H36" s="153">
        <f t="shared" si="2"/>
        <v>141410.49344096921</v>
      </c>
      <c r="I36" s="115"/>
      <c r="J36" s="151">
        <f t="shared" si="3"/>
        <v>733.42698597296226</v>
      </c>
      <c r="K36" s="133">
        <v>100</v>
      </c>
      <c r="L36" s="153">
        <f t="shared" si="4"/>
        <v>139802.74485397944</v>
      </c>
      <c r="M36" s="115"/>
      <c r="N36" s="63">
        <f t="shared" si="5"/>
        <v>531.0482705863343</v>
      </c>
      <c r="O36" s="63">
        <f t="shared" si="6"/>
        <v>525.41533688649713</v>
      </c>
      <c r="P36" s="63">
        <f t="shared" si="7"/>
        <v>521.79066142277816</v>
      </c>
      <c r="Q36" s="63">
        <f t="shared" si="8"/>
        <v>202.37871538662793</v>
      </c>
      <c r="R36" s="63">
        <f t="shared" si="9"/>
        <v>208.01164908646513</v>
      </c>
      <c r="S36" s="63">
        <f t="shared" si="10"/>
        <v>211.6363245501841</v>
      </c>
      <c r="T36" s="63">
        <f t="shared" si="17"/>
        <v>3392.2551460205245</v>
      </c>
      <c r="U36" s="63">
        <f t="shared" si="18"/>
        <v>3417.4599451426584</v>
      </c>
      <c r="W36" s="63">
        <f t="shared" si="15"/>
        <v>1555</v>
      </c>
      <c r="X36" s="63">
        <f t="shared" si="16"/>
        <v>2550</v>
      </c>
      <c r="Y36" s="151">
        <f t="shared" si="11"/>
        <v>733.42698597296226</v>
      </c>
      <c r="Z36" s="63">
        <f t="shared" si="12"/>
        <v>150</v>
      </c>
      <c r="AA36" s="153">
        <f t="shared" si="13"/>
        <v>138782.54005485735</v>
      </c>
      <c r="AB36" s="49">
        <f>(AA35+F36+S36+Z36)+((AA35+F36+S36+Z36)*(Dashboard!$I$20/'Amortization Schedule'!$D$13))</f>
        <v>143745.22068217892</v>
      </c>
      <c r="AC36" s="49">
        <f>(L35+J36+R36+K36)+((L35+J36+R36+K36)*(Dashboard!$I$20/'Amortization Schedule'!$D$13))</f>
        <v>144681.00001657847</v>
      </c>
      <c r="AD36" s="46">
        <f t="shared" si="14"/>
        <v>52.74858698973128</v>
      </c>
    </row>
    <row r="37" spans="3:30" x14ac:dyDescent="0.25">
      <c r="C37" s="150">
        <f t="shared" ca="1" si="0"/>
        <v>43764</v>
      </c>
      <c r="D37" s="149">
        <v>18</v>
      </c>
      <c r="E37" s="120"/>
      <c r="F37" s="151">
        <f t="shared" si="1"/>
        <v>733.42698597296226</v>
      </c>
      <c r="G37" s="63">
        <v>0</v>
      </c>
      <c r="H37" s="153">
        <f t="shared" si="2"/>
        <v>141207.35580539989</v>
      </c>
      <c r="I37" s="115"/>
      <c r="J37" s="151">
        <f t="shared" si="3"/>
        <v>733.42698597296226</v>
      </c>
      <c r="K37" s="133">
        <v>100</v>
      </c>
      <c r="L37" s="153">
        <f t="shared" si="4"/>
        <v>139493.57816120889</v>
      </c>
      <c r="M37" s="115"/>
      <c r="N37" s="63">
        <f t="shared" si="5"/>
        <v>530.28935040363444</v>
      </c>
      <c r="O37" s="63">
        <f t="shared" si="6"/>
        <v>524.26029320242287</v>
      </c>
      <c r="P37" s="63">
        <f t="shared" si="7"/>
        <v>520.43452520571509</v>
      </c>
      <c r="Q37" s="63">
        <f t="shared" si="8"/>
        <v>203.13763556932781</v>
      </c>
      <c r="R37" s="63">
        <f t="shared" si="9"/>
        <v>209.16669277053938</v>
      </c>
      <c r="S37" s="63">
        <f t="shared" si="10"/>
        <v>212.99246076724717</v>
      </c>
      <c r="T37" s="63">
        <f t="shared" si="17"/>
        <v>3601.4218387910641</v>
      </c>
      <c r="U37" s="63">
        <f t="shared" si="18"/>
        <v>3630.4524059099058</v>
      </c>
      <c r="W37" s="63">
        <f t="shared" si="15"/>
        <v>1655</v>
      </c>
      <c r="X37" s="63">
        <f t="shared" si="16"/>
        <v>2700</v>
      </c>
      <c r="Y37" s="151">
        <f t="shared" si="11"/>
        <v>733.42698597296226</v>
      </c>
      <c r="Z37" s="63">
        <f t="shared" si="12"/>
        <v>150</v>
      </c>
      <c r="AA37" s="153">
        <f t="shared" si="13"/>
        <v>138419.54759409011</v>
      </c>
      <c r="AB37" s="49">
        <f>(AA36+F37+S37+Z37)+((AA36+F37+S37+Z37)*(Dashboard!$I$20/'Amortization Schedule'!$D$13))</f>
        <v>143375.9334891375</v>
      </c>
      <c r="AC37" s="49">
        <f>(L36+J37+R37+K37)+((L36+J37+R37+K37)*(Dashboard!$I$20/'Amortization Schedule'!$D$13))</f>
        <v>144366.47199604104</v>
      </c>
      <c r="AD37" s="46">
        <f t="shared" si="14"/>
        <v>58.777644190942851</v>
      </c>
    </row>
    <row r="38" spans="3:30" x14ac:dyDescent="0.25">
      <c r="C38" s="150">
        <f t="shared" ca="1" si="0"/>
        <v>43794</v>
      </c>
      <c r="D38" s="149">
        <v>19</v>
      </c>
      <c r="E38" s="120"/>
      <c r="F38" s="151">
        <f t="shared" si="1"/>
        <v>733.42698597296226</v>
      </c>
      <c r="G38" s="63">
        <v>0</v>
      </c>
      <c r="H38" s="153">
        <f t="shared" si="2"/>
        <v>141003.45640369717</v>
      </c>
      <c r="I38" s="115"/>
      <c r="J38" s="151">
        <f t="shared" si="3"/>
        <v>733.42698597296226</v>
      </c>
      <c r="K38" s="133">
        <v>100</v>
      </c>
      <c r="L38" s="153">
        <f t="shared" si="4"/>
        <v>139183.25209334047</v>
      </c>
      <c r="M38" s="115"/>
      <c r="N38" s="63">
        <f t="shared" si="5"/>
        <v>529.52758427024946</v>
      </c>
      <c r="O38" s="63">
        <f t="shared" si="6"/>
        <v>523.10091810453332</v>
      </c>
      <c r="P38" s="63">
        <f t="shared" si="7"/>
        <v>519.07330347783784</v>
      </c>
      <c r="Q38" s="63">
        <f t="shared" si="8"/>
        <v>203.89940170271279</v>
      </c>
      <c r="R38" s="63">
        <f t="shared" si="9"/>
        <v>210.32606786842894</v>
      </c>
      <c r="S38" s="63">
        <f t="shared" si="10"/>
        <v>214.35368249512442</v>
      </c>
      <c r="T38" s="63">
        <f t="shared" si="17"/>
        <v>3811.7479066594933</v>
      </c>
      <c r="U38" s="63">
        <f t="shared" si="18"/>
        <v>3844.8060884050301</v>
      </c>
      <c r="W38" s="63">
        <f t="shared" si="15"/>
        <v>1755</v>
      </c>
      <c r="X38" s="63">
        <f t="shared" si="16"/>
        <v>2850</v>
      </c>
      <c r="Y38" s="151">
        <f t="shared" si="11"/>
        <v>733.42698597296226</v>
      </c>
      <c r="Z38" s="63">
        <f t="shared" si="12"/>
        <v>150</v>
      </c>
      <c r="AA38" s="153">
        <f t="shared" si="13"/>
        <v>138055.19391159498</v>
      </c>
      <c r="AB38" s="49">
        <f>(AA37+F38+S38+Z38)+((AA37+F38+S38+Z38)*(Dashboard!$I$20/'Amortization Schedule'!$D$13))</f>
        <v>143005.26146912217</v>
      </c>
      <c r="AC38" s="49">
        <f>(L37+J38+R38+K38)+((L37+J38+R38+K38)*(Dashboard!$I$20/'Amortization Schedule'!$D$13))</f>
        <v>144050.76449542653</v>
      </c>
      <c r="AD38" s="46">
        <f t="shared" si="14"/>
        <v>65.204310356658993</v>
      </c>
    </row>
    <row r="39" spans="3:30" x14ac:dyDescent="0.25">
      <c r="C39" s="150">
        <f t="shared" ca="1" si="0"/>
        <v>43824</v>
      </c>
      <c r="D39" s="149">
        <v>20</v>
      </c>
      <c r="E39" s="120"/>
      <c r="F39" s="151">
        <f t="shared" si="1"/>
        <v>733.42698597296226</v>
      </c>
      <c r="G39" s="63">
        <v>0</v>
      </c>
      <c r="H39" s="153">
        <f t="shared" si="2"/>
        <v>140798.79237923806</v>
      </c>
      <c r="I39" s="115"/>
      <c r="J39" s="151">
        <f t="shared" si="3"/>
        <v>733.42698597296226</v>
      </c>
      <c r="K39" s="133">
        <v>100</v>
      </c>
      <c r="L39" s="153">
        <f t="shared" si="4"/>
        <v>138871.76230271754</v>
      </c>
      <c r="M39" s="115"/>
      <c r="N39" s="63">
        <f t="shared" si="5"/>
        <v>528.7629615138643</v>
      </c>
      <c r="O39" s="63">
        <f t="shared" si="6"/>
        <v>521.93719535002674</v>
      </c>
      <c r="P39" s="63">
        <f t="shared" si="7"/>
        <v>517.7069771684811</v>
      </c>
      <c r="Q39" s="63">
        <f t="shared" si="8"/>
        <v>204.66402445909793</v>
      </c>
      <c r="R39" s="63">
        <f t="shared" si="9"/>
        <v>211.48979062293552</v>
      </c>
      <c r="S39" s="63">
        <f t="shared" si="10"/>
        <v>215.72000880448115</v>
      </c>
      <c r="T39" s="63">
        <f t="shared" si="17"/>
        <v>4023.2376972824286</v>
      </c>
      <c r="U39" s="63">
        <f t="shared" si="18"/>
        <v>4060.5260972095111</v>
      </c>
      <c r="W39" s="63">
        <f t="shared" si="15"/>
        <v>1855</v>
      </c>
      <c r="X39" s="63">
        <f t="shared" si="16"/>
        <v>3000</v>
      </c>
      <c r="Y39" s="151">
        <f t="shared" si="11"/>
        <v>733.42698597296226</v>
      </c>
      <c r="Z39" s="63">
        <f t="shared" si="12"/>
        <v>150</v>
      </c>
      <c r="AA39" s="153">
        <f t="shared" si="13"/>
        <v>137689.47390279049</v>
      </c>
      <c r="AB39" s="49">
        <f>(AA38+F39+S39+Z39)+((AA38+F39+S39+Z39)*(Dashboard!$I$20/'Amortization Schedule'!$D$13))</f>
        <v>142633.19942903175</v>
      </c>
      <c r="AC39" s="49">
        <f>(L38+J39+R39+K39)+((L38+J39+R39+K39)*(Dashboard!$I$20/'Amortization Schedule'!$D$13))</f>
        <v>143733.87309168477</v>
      </c>
      <c r="AD39" s="46">
        <f t="shared" si="14"/>
        <v>72.03007652049655</v>
      </c>
    </row>
    <row r="40" spans="3:30" x14ac:dyDescent="0.25">
      <c r="C40" s="150">
        <f t="shared" ca="1" si="0"/>
        <v>43854</v>
      </c>
      <c r="D40" s="149">
        <v>21</v>
      </c>
      <c r="E40" s="120"/>
      <c r="F40" s="151">
        <f t="shared" si="1"/>
        <v>733.42698597296226</v>
      </c>
      <c r="G40" s="63">
        <v>0</v>
      </c>
      <c r="H40" s="153">
        <f t="shared" si="2"/>
        <v>140593.36086468725</v>
      </c>
      <c r="I40" s="115"/>
      <c r="J40" s="151">
        <f t="shared" si="3"/>
        <v>733.42698597296226</v>
      </c>
      <c r="K40" s="133">
        <v>100</v>
      </c>
      <c r="L40" s="153">
        <f t="shared" si="4"/>
        <v>138559.10442537977</v>
      </c>
      <c r="M40" s="115"/>
      <c r="N40" s="63">
        <f t="shared" si="5"/>
        <v>527.9954714221426</v>
      </c>
      <c r="O40" s="63">
        <f t="shared" si="6"/>
        <v>520.76910863519072</v>
      </c>
      <c r="P40" s="63">
        <f t="shared" si="7"/>
        <v>516.3355271354643</v>
      </c>
      <c r="Q40" s="63">
        <f t="shared" si="8"/>
        <v>205.43151455081957</v>
      </c>
      <c r="R40" s="63">
        <f t="shared" si="9"/>
        <v>212.65787733777154</v>
      </c>
      <c r="S40" s="63">
        <f t="shared" si="10"/>
        <v>217.09145883749795</v>
      </c>
      <c r="T40" s="63">
        <f t="shared" si="17"/>
        <v>4235.8955746202</v>
      </c>
      <c r="U40" s="63">
        <f t="shared" si="18"/>
        <v>4277.6175560470092</v>
      </c>
      <c r="W40" s="63">
        <f t="shared" si="15"/>
        <v>1955</v>
      </c>
      <c r="X40" s="63">
        <f t="shared" si="16"/>
        <v>3150</v>
      </c>
      <c r="Y40" s="151">
        <f t="shared" si="11"/>
        <v>733.42698597296226</v>
      </c>
      <c r="Z40" s="63">
        <f t="shared" si="12"/>
        <v>150</v>
      </c>
      <c r="AA40" s="153">
        <f t="shared" si="13"/>
        <v>137322.38244395299</v>
      </c>
      <c r="AB40" s="49">
        <f>(AA39+F40+S40+Z40)+((AA39+F40+S40+Z40)*(Dashboard!$I$20/'Amortization Schedule'!$D$13))</f>
        <v>142259.74215629097</v>
      </c>
      <c r="AC40" s="49">
        <f>(L39+J40+R40+K40)+((L39+J40+R40+K40)*(Dashboard!$I$20/'Amortization Schedule'!$D$13))</f>
        <v>143415.793345179</v>
      </c>
      <c r="AD40" s="46">
        <f t="shared" si="14"/>
        <v>79.256439307448431</v>
      </c>
    </row>
    <row r="41" spans="3:30" x14ac:dyDescent="0.25">
      <c r="C41" s="150">
        <f t="shared" ca="1" si="0"/>
        <v>43884</v>
      </c>
      <c r="D41" s="149">
        <v>22</v>
      </c>
      <c r="E41" s="120"/>
      <c r="F41" s="151">
        <f t="shared" si="1"/>
        <v>733.42698597296226</v>
      </c>
      <c r="G41" s="63">
        <v>0</v>
      </c>
      <c r="H41" s="153">
        <f t="shared" si="2"/>
        <v>140387.15898195686</v>
      </c>
      <c r="I41" s="115"/>
      <c r="J41" s="151">
        <f t="shared" si="3"/>
        <v>733.42698597296226</v>
      </c>
      <c r="K41" s="133">
        <v>100</v>
      </c>
      <c r="L41" s="153">
        <f t="shared" si="4"/>
        <v>138245.27408100199</v>
      </c>
      <c r="M41" s="115"/>
      <c r="N41" s="63">
        <f t="shared" si="5"/>
        <v>527.22510324257712</v>
      </c>
      <c r="O41" s="63">
        <f t="shared" si="6"/>
        <v>519.59664159517411</v>
      </c>
      <c r="P41" s="63">
        <f t="shared" si="7"/>
        <v>514.95893416482363</v>
      </c>
      <c r="Q41" s="63">
        <f t="shared" si="8"/>
        <v>206.20188273038514</v>
      </c>
      <c r="R41" s="63">
        <f t="shared" si="9"/>
        <v>213.83034437778815</v>
      </c>
      <c r="S41" s="63">
        <f t="shared" si="10"/>
        <v>218.46805180813863</v>
      </c>
      <c r="T41" s="63">
        <f t="shared" si="17"/>
        <v>4449.7259189979886</v>
      </c>
      <c r="U41" s="63">
        <f t="shared" si="18"/>
        <v>4496.0856078551478</v>
      </c>
      <c r="W41" s="63">
        <f t="shared" si="15"/>
        <v>2055</v>
      </c>
      <c r="X41" s="63">
        <f t="shared" si="16"/>
        <v>3300</v>
      </c>
      <c r="Y41" s="151">
        <f t="shared" si="11"/>
        <v>733.42698597296226</v>
      </c>
      <c r="Z41" s="63">
        <f t="shared" si="12"/>
        <v>150</v>
      </c>
      <c r="AA41" s="153">
        <f t="shared" si="13"/>
        <v>136953.91439214486</v>
      </c>
      <c r="AB41" s="49">
        <f>(AA40+F41+S41+Z41)+((AA40+F41+S41+Z41)*(Dashboard!$I$20/'Amortization Schedule'!$D$13))</f>
        <v>141884.88441877742</v>
      </c>
      <c r="AC41" s="49">
        <f>(L40+J41+R41+K41)+((L40+J41+R41+K41)*(Dashboard!$I$20/'Amortization Schedule'!$D$13))</f>
        <v>143096.5207996238</v>
      </c>
      <c r="AD41" s="46">
        <f t="shared" si="14"/>
        <v>86.884900954851446</v>
      </c>
    </row>
    <row r="42" spans="3:30" x14ac:dyDescent="0.25">
      <c r="C42" s="150">
        <f t="shared" ca="1" si="0"/>
        <v>43914</v>
      </c>
      <c r="D42" s="149">
        <v>23</v>
      </c>
      <c r="E42" s="120"/>
      <c r="F42" s="151">
        <f t="shared" si="1"/>
        <v>733.42698597296226</v>
      </c>
      <c r="G42" s="63">
        <v>0</v>
      </c>
      <c r="H42" s="153">
        <f t="shared" si="2"/>
        <v>140180.18384216624</v>
      </c>
      <c r="I42" s="115"/>
      <c r="J42" s="151">
        <f t="shared" si="3"/>
        <v>733.42698597296226</v>
      </c>
      <c r="K42" s="133">
        <v>100</v>
      </c>
      <c r="L42" s="153">
        <f t="shared" si="4"/>
        <v>137930.26687283278</v>
      </c>
      <c r="M42" s="115"/>
      <c r="N42" s="63">
        <f t="shared" si="5"/>
        <v>526.45184618233816</v>
      </c>
      <c r="O42" s="63">
        <f t="shared" si="6"/>
        <v>518.41977780375748</v>
      </c>
      <c r="P42" s="63">
        <f t="shared" si="7"/>
        <v>513.57717897054317</v>
      </c>
      <c r="Q42" s="63">
        <f t="shared" si="8"/>
        <v>206.9751397906241</v>
      </c>
      <c r="R42" s="63">
        <f t="shared" si="9"/>
        <v>215.00720816920477</v>
      </c>
      <c r="S42" s="63">
        <f t="shared" si="10"/>
        <v>219.84980700241908</v>
      </c>
      <c r="T42" s="63">
        <f t="shared" si="17"/>
        <v>4664.7331271671937</v>
      </c>
      <c r="U42" s="63">
        <f t="shared" si="18"/>
        <v>4715.9354148575667</v>
      </c>
      <c r="W42" s="63">
        <f t="shared" si="15"/>
        <v>2155</v>
      </c>
      <c r="X42" s="63">
        <f t="shared" si="16"/>
        <v>3450</v>
      </c>
      <c r="Y42" s="151">
        <f t="shared" si="11"/>
        <v>733.42698597296226</v>
      </c>
      <c r="Z42" s="63">
        <f t="shared" si="12"/>
        <v>150</v>
      </c>
      <c r="AA42" s="153">
        <f t="shared" si="13"/>
        <v>136584.06458514245</v>
      </c>
      <c r="AB42" s="49">
        <f>(AA41+F42+S42+Z42)+((AA41+F42+S42+Z42)*(Dashboard!$I$20/'Amortization Schedule'!$D$13))</f>
        <v>141508.62096474823</v>
      </c>
      <c r="AC42" s="49">
        <f>(L41+J42+R42+K42)+((L41+J42+R42+K42)*(Dashboard!$I$20/'Amortization Schedule'!$D$13))</f>
        <v>142776.05098202277</v>
      </c>
      <c r="AD42" s="46">
        <f t="shared" si="14"/>
        <v>94.916969333432121</v>
      </c>
    </row>
    <row r="43" spans="3:30" x14ac:dyDescent="0.25">
      <c r="C43" s="150">
        <f t="shared" ca="1" si="0"/>
        <v>43944</v>
      </c>
      <c r="D43" s="149">
        <v>24</v>
      </c>
      <c r="E43" s="120"/>
      <c r="F43" s="151">
        <f t="shared" si="1"/>
        <v>733.42698597296226</v>
      </c>
      <c r="G43" s="63">
        <v>0</v>
      </c>
      <c r="H43" s="153">
        <f t="shared" si="2"/>
        <v>139972.43254560139</v>
      </c>
      <c r="I43" s="115"/>
      <c r="J43" s="151">
        <f t="shared" si="3"/>
        <v>733.42698597296226</v>
      </c>
      <c r="K43" s="133">
        <v>100</v>
      </c>
      <c r="L43" s="153">
        <f t="shared" si="4"/>
        <v>137614.07838763294</v>
      </c>
      <c r="M43" s="115"/>
      <c r="N43" s="63">
        <f t="shared" si="5"/>
        <v>525.67568940812328</v>
      </c>
      <c r="O43" s="63">
        <f t="shared" si="6"/>
        <v>517.23850077312295</v>
      </c>
      <c r="P43" s="63">
        <f t="shared" si="7"/>
        <v>512.19024219428411</v>
      </c>
      <c r="Q43" s="63">
        <f t="shared" si="8"/>
        <v>207.75129656483892</v>
      </c>
      <c r="R43" s="63">
        <f t="shared" si="9"/>
        <v>216.18848519983931</v>
      </c>
      <c r="S43" s="63">
        <f t="shared" si="10"/>
        <v>221.23674377867815</v>
      </c>
      <c r="T43" s="63">
        <f t="shared" si="17"/>
        <v>4880.921612367033</v>
      </c>
      <c r="U43" s="63">
        <f t="shared" si="18"/>
        <v>4937.1721586362446</v>
      </c>
      <c r="W43" s="63">
        <f t="shared" si="15"/>
        <v>2255</v>
      </c>
      <c r="X43" s="63">
        <f t="shared" si="16"/>
        <v>3600</v>
      </c>
      <c r="Y43" s="151">
        <f t="shared" si="11"/>
        <v>733.42698597296226</v>
      </c>
      <c r="Z43" s="63">
        <f t="shared" si="12"/>
        <v>150</v>
      </c>
      <c r="AA43" s="153">
        <f t="shared" si="13"/>
        <v>136212.82784136376</v>
      </c>
      <c r="AB43" s="49">
        <f>(AA42+F43+S43+Z43)+((AA42+F43+S43+Z43)*(Dashboard!$I$20/'Amortization Schedule'!$D$13))</f>
        <v>141130.94652276646</v>
      </c>
      <c r="AC43" s="49">
        <f>(L42+J43+R43+K43)+((L42+J43+R43+K43)*(Dashboard!$I$20/'Amortization Schedule'!$D$13))</f>
        <v>142454.37940260573</v>
      </c>
      <c r="AD43" s="46">
        <f t="shared" si="14"/>
        <v>103.35415796843245</v>
      </c>
    </row>
    <row r="44" spans="3:30" x14ac:dyDescent="0.25">
      <c r="C44" s="150">
        <f t="shared" ca="1" si="0"/>
        <v>43974</v>
      </c>
      <c r="D44" s="149">
        <v>25</v>
      </c>
      <c r="E44" s="120"/>
      <c r="F44" s="151">
        <f t="shared" si="1"/>
        <v>733.42698597296226</v>
      </c>
      <c r="G44" s="63">
        <v>0</v>
      </c>
      <c r="H44" s="153">
        <f t="shared" si="2"/>
        <v>139763.90218167444</v>
      </c>
      <c r="I44" s="115"/>
      <c r="J44" s="151">
        <f t="shared" si="3"/>
        <v>733.42698597296226</v>
      </c>
      <c r="K44" s="133">
        <v>100</v>
      </c>
      <c r="L44" s="153">
        <f t="shared" si="4"/>
        <v>137296.70419561359</v>
      </c>
      <c r="M44" s="115"/>
      <c r="N44" s="63">
        <f t="shared" si="5"/>
        <v>524.89662204600518</v>
      </c>
      <c r="O44" s="63">
        <f t="shared" si="6"/>
        <v>516.05279395362345</v>
      </c>
      <c r="P44" s="63">
        <f t="shared" si="7"/>
        <v>510.79810440511409</v>
      </c>
      <c r="Q44" s="63">
        <f t="shared" si="8"/>
        <v>208.53036392695702</v>
      </c>
      <c r="R44" s="63">
        <f t="shared" si="9"/>
        <v>217.37419201933881</v>
      </c>
      <c r="S44" s="63">
        <f t="shared" si="10"/>
        <v>222.62888156784817</v>
      </c>
      <c r="T44" s="63">
        <f t="shared" si="17"/>
        <v>5098.2958043863719</v>
      </c>
      <c r="U44" s="63">
        <f t="shared" si="18"/>
        <v>5159.8010402040927</v>
      </c>
      <c r="W44" s="63">
        <f t="shared" si="15"/>
        <v>2355</v>
      </c>
      <c r="X44" s="63">
        <f t="shared" si="16"/>
        <v>3750</v>
      </c>
      <c r="Y44" s="151">
        <f t="shared" si="11"/>
        <v>733.42698597296226</v>
      </c>
      <c r="Z44" s="63">
        <f t="shared" si="12"/>
        <v>150</v>
      </c>
      <c r="AA44" s="153">
        <f t="shared" si="13"/>
        <v>135840.1989597959</v>
      </c>
      <c r="AB44" s="49">
        <f>(AA43+F44+S44+Z44)+((AA43+F44+S44+Z44)*(Dashboard!$I$20/'Amortization Schedule'!$D$13))</f>
        <v>140751.85580162719</v>
      </c>
      <c r="AC44" s="49">
        <f>(L43+J44+R44+K44)+((L43+J44+R44+K44)*(Dashboard!$I$20/'Amortization Schedule'!$D$13))</f>
        <v>142131.50155476588</v>
      </c>
      <c r="AD44" s="46">
        <f t="shared" si="14"/>
        <v>112.19798606081417</v>
      </c>
    </row>
    <row r="45" spans="3:30" x14ac:dyDescent="0.25">
      <c r="C45" s="150">
        <f t="shared" ca="1" si="0"/>
        <v>44004</v>
      </c>
      <c r="D45" s="149">
        <v>26</v>
      </c>
      <c r="E45" s="120"/>
      <c r="F45" s="151">
        <f t="shared" si="1"/>
        <v>733.42698597296226</v>
      </c>
      <c r="G45" s="63">
        <v>0</v>
      </c>
      <c r="H45" s="153">
        <f t="shared" si="2"/>
        <v>139554.58982888274</v>
      </c>
      <c r="I45" s="115"/>
      <c r="J45" s="151">
        <f t="shared" si="3"/>
        <v>733.42698597296226</v>
      </c>
      <c r="K45" s="133">
        <v>100</v>
      </c>
      <c r="L45" s="153">
        <f t="shared" si="4"/>
        <v>136978.13985037419</v>
      </c>
      <c r="M45" s="115"/>
      <c r="N45" s="63">
        <f t="shared" si="5"/>
        <v>524.11463318127915</v>
      </c>
      <c r="O45" s="63">
        <f t="shared" si="6"/>
        <v>514.86264073355096</v>
      </c>
      <c r="P45" s="63">
        <f t="shared" si="7"/>
        <v>509.4007460992346</v>
      </c>
      <c r="Q45" s="63">
        <f t="shared" si="8"/>
        <v>209.31235279168317</v>
      </c>
      <c r="R45" s="63">
        <f t="shared" si="9"/>
        <v>218.5643452394113</v>
      </c>
      <c r="S45" s="63">
        <f t="shared" si="10"/>
        <v>224.02623987372766</v>
      </c>
      <c r="T45" s="63">
        <f t="shared" si="17"/>
        <v>5316.8601496257834</v>
      </c>
      <c r="U45" s="63">
        <f t="shared" si="18"/>
        <v>5383.8272800778204</v>
      </c>
      <c r="W45" s="63">
        <f t="shared" si="15"/>
        <v>2455</v>
      </c>
      <c r="X45" s="63">
        <f t="shared" si="16"/>
        <v>3900</v>
      </c>
      <c r="Y45" s="151">
        <f t="shared" si="11"/>
        <v>733.42698597296226</v>
      </c>
      <c r="Z45" s="63">
        <f t="shared" si="12"/>
        <v>150</v>
      </c>
      <c r="AA45" s="153">
        <f t="shared" si="13"/>
        <v>135466.17271992218</v>
      </c>
      <c r="AB45" s="49">
        <f>(AA44+F45+S45+Z45)+((AA44+F45+S45+Z45)*(Dashboard!$I$20/'Amortization Schedule'!$D$13))</f>
        <v>140371.34349028367</v>
      </c>
      <c r="AC45" s="49">
        <f>(L44+J45+R45+K45)+((L44+J45+R45+K45)*(Dashboard!$I$20/'Amortization Schedule'!$D$13))</f>
        <v>141807.41291499662</v>
      </c>
      <c r="AD45" s="46">
        <f t="shared" si="14"/>
        <v>121.44997850854236</v>
      </c>
    </row>
    <row r="46" spans="3:30" x14ac:dyDescent="0.25">
      <c r="C46" s="150">
        <f t="shared" ca="1" si="0"/>
        <v>44034</v>
      </c>
      <c r="D46" s="149">
        <v>27</v>
      </c>
      <c r="E46" s="120"/>
      <c r="F46" s="151">
        <f t="shared" si="1"/>
        <v>733.42698597296226</v>
      </c>
      <c r="G46" s="63">
        <v>0</v>
      </c>
      <c r="H46" s="153">
        <f t="shared" si="2"/>
        <v>139344.49255476811</v>
      </c>
      <c r="I46" s="115"/>
      <c r="J46" s="151">
        <f t="shared" si="3"/>
        <v>733.42698597296226</v>
      </c>
      <c r="K46" s="133">
        <v>100</v>
      </c>
      <c r="L46" s="153">
        <f t="shared" si="4"/>
        <v>136658.38088884013</v>
      </c>
      <c r="M46" s="115"/>
      <c r="N46" s="63">
        <f t="shared" si="5"/>
        <v>523.32971185831025</v>
      </c>
      <c r="O46" s="63">
        <f t="shared" si="6"/>
        <v>513.66802443890322</v>
      </c>
      <c r="P46" s="63">
        <f t="shared" si="7"/>
        <v>507.99814769970817</v>
      </c>
      <c r="Q46" s="63">
        <f t="shared" si="8"/>
        <v>210.09727411465198</v>
      </c>
      <c r="R46" s="63">
        <f t="shared" si="9"/>
        <v>219.75896153405904</v>
      </c>
      <c r="S46" s="63">
        <f t="shared" si="10"/>
        <v>225.42883827325409</v>
      </c>
      <c r="T46" s="63">
        <f t="shared" si="17"/>
        <v>5536.6191111598428</v>
      </c>
      <c r="U46" s="63">
        <f t="shared" si="18"/>
        <v>5609.2561183510743</v>
      </c>
      <c r="W46" s="63">
        <f t="shared" si="15"/>
        <v>2555</v>
      </c>
      <c r="X46" s="63">
        <f t="shared" si="16"/>
        <v>4050</v>
      </c>
      <c r="Y46" s="151">
        <f t="shared" si="11"/>
        <v>733.42698597296226</v>
      </c>
      <c r="Z46" s="63">
        <f t="shared" si="12"/>
        <v>150</v>
      </c>
      <c r="AA46" s="153">
        <f t="shared" si="13"/>
        <v>135090.74388164893</v>
      </c>
      <c r="AB46" s="49">
        <f>(AA45+F46+S46+Z46)+((AA45+F46+S46+Z46)*(Dashboard!$I$20/'Amortization Schedule'!$D$13))</f>
        <v>139989.40425777261</v>
      </c>
      <c r="AC46" s="49">
        <f>(L45+J46+R46+K46)+((L45+J46+R46+K46)*(Dashboard!$I$20/'Amortization Schedule'!$D$13))</f>
        <v>141482.10894282826</v>
      </c>
      <c r="AD46" s="46">
        <f t="shared" si="14"/>
        <v>131.11166592794939</v>
      </c>
    </row>
    <row r="47" spans="3:30" x14ac:dyDescent="0.25">
      <c r="C47" s="150">
        <f t="shared" ca="1" si="0"/>
        <v>44064</v>
      </c>
      <c r="D47" s="149">
        <v>28</v>
      </c>
      <c r="E47" s="120"/>
      <c r="F47" s="151">
        <f t="shared" si="1"/>
        <v>733.42698597296226</v>
      </c>
      <c r="G47" s="63">
        <v>0</v>
      </c>
      <c r="H47" s="153">
        <f t="shared" si="2"/>
        <v>139133.60741587554</v>
      </c>
      <c r="I47" s="115"/>
      <c r="J47" s="151">
        <f t="shared" si="3"/>
        <v>733.42698597296226</v>
      </c>
      <c r="K47" s="133">
        <v>100</v>
      </c>
      <c r="L47" s="153">
        <f t="shared" si="4"/>
        <v>136337.42283120033</v>
      </c>
      <c r="M47" s="115"/>
      <c r="N47" s="63">
        <f t="shared" si="5"/>
        <v>522.54184708038042</v>
      </c>
      <c r="O47" s="63">
        <f t="shared" si="6"/>
        <v>512.46892833315042</v>
      </c>
      <c r="P47" s="63">
        <f t="shared" si="7"/>
        <v>506.59028955618345</v>
      </c>
      <c r="Q47" s="63">
        <f t="shared" si="8"/>
        <v>210.88513889258189</v>
      </c>
      <c r="R47" s="63">
        <f t="shared" si="9"/>
        <v>220.95805763981184</v>
      </c>
      <c r="S47" s="63">
        <f t="shared" si="10"/>
        <v>226.83669641677881</v>
      </c>
      <c r="T47" s="63">
        <f t="shared" si="17"/>
        <v>5757.5771687996548</v>
      </c>
      <c r="U47" s="63">
        <f t="shared" si="18"/>
        <v>5836.0928147678533</v>
      </c>
      <c r="W47" s="63">
        <f t="shared" si="15"/>
        <v>2655</v>
      </c>
      <c r="X47" s="63">
        <f t="shared" si="16"/>
        <v>4200</v>
      </c>
      <c r="Y47" s="151">
        <f t="shared" si="11"/>
        <v>733.42698597296226</v>
      </c>
      <c r="Z47" s="63">
        <f t="shared" si="12"/>
        <v>150</v>
      </c>
      <c r="AA47" s="153">
        <f t="shared" si="13"/>
        <v>134713.90718523215</v>
      </c>
      <c r="AB47" s="49">
        <f>(AA46+F47+S47+Z47)+((AA46+F47+S47+Z47)*(Dashboard!$I$20/'Amortization Schedule'!$D$13))</f>
        <v>139606.03275313965</v>
      </c>
      <c r="AC47" s="49">
        <f>(L46+J47+R47+K47)+((L46+J47+R47+K47)*(Dashboard!$I$20/'Amortization Schedule'!$D$13))</f>
        <v>141155.58508076423</v>
      </c>
      <c r="AD47" s="46">
        <f t="shared" si="14"/>
        <v>141.18458467517939</v>
      </c>
    </row>
    <row r="48" spans="3:30" x14ac:dyDescent="0.25">
      <c r="C48" s="150">
        <f t="shared" ca="1" si="0"/>
        <v>44094</v>
      </c>
      <c r="D48" s="149">
        <v>29</v>
      </c>
      <c r="E48" s="120"/>
      <c r="F48" s="151">
        <f t="shared" si="1"/>
        <v>733.42698597296226</v>
      </c>
      <c r="G48" s="63">
        <v>0</v>
      </c>
      <c r="H48" s="153">
        <f t="shared" si="2"/>
        <v>138921.93145771211</v>
      </c>
      <c r="I48" s="115"/>
      <c r="J48" s="151">
        <f t="shared" si="3"/>
        <v>733.42698597296226</v>
      </c>
      <c r="K48" s="133">
        <v>100</v>
      </c>
      <c r="L48" s="153">
        <f t="shared" si="4"/>
        <v>136015.26118084436</v>
      </c>
      <c r="M48" s="115"/>
      <c r="N48" s="63">
        <f t="shared" si="5"/>
        <v>521.75102780953318</v>
      </c>
      <c r="O48" s="63">
        <f t="shared" si="6"/>
        <v>511.2653356170012</v>
      </c>
      <c r="P48" s="63">
        <f t="shared" si="7"/>
        <v>505.17715194462056</v>
      </c>
      <c r="Q48" s="63">
        <f t="shared" si="8"/>
        <v>211.6759581634291</v>
      </c>
      <c r="R48" s="63">
        <f t="shared" si="9"/>
        <v>222.16165035596106</v>
      </c>
      <c r="S48" s="63">
        <f t="shared" si="10"/>
        <v>228.2498340283417</v>
      </c>
      <c r="T48" s="63">
        <f t="shared" si="17"/>
        <v>5979.7388191556156</v>
      </c>
      <c r="U48" s="63">
        <f t="shared" si="18"/>
        <v>6064.3426487961951</v>
      </c>
      <c r="W48" s="63">
        <f t="shared" si="15"/>
        <v>2755</v>
      </c>
      <c r="X48" s="63">
        <f t="shared" si="16"/>
        <v>4350</v>
      </c>
      <c r="Y48" s="151">
        <f t="shared" si="11"/>
        <v>733.42698597296226</v>
      </c>
      <c r="Z48" s="63">
        <f t="shared" si="12"/>
        <v>150</v>
      </c>
      <c r="AA48" s="153">
        <f t="shared" si="13"/>
        <v>134335.65735120382</v>
      </c>
      <c r="AB48" s="49">
        <f>(AA47+F48+S48+Z48)+((AA47+F48+S48+Z48)*(Dashboard!$I$20/'Amortization Schedule'!$D$13))</f>
        <v>139221.2236053643</v>
      </c>
      <c r="AC48" s="49">
        <f>(L47+J48+R48+K48)+((L47+J48+R48+K48)*(Dashboard!$I$20/'Amortization Schedule'!$D$13))</f>
        <v>140827.83675421748</v>
      </c>
      <c r="AD48" s="46">
        <f t="shared" si="14"/>
        <v>151.67027686771138</v>
      </c>
    </row>
    <row r="49" spans="3:30" x14ac:dyDescent="0.25">
      <c r="C49" s="150">
        <f t="shared" ca="1" si="0"/>
        <v>44124</v>
      </c>
      <c r="D49" s="149">
        <v>30</v>
      </c>
      <c r="E49" s="120"/>
      <c r="F49" s="151">
        <f t="shared" si="1"/>
        <v>733.42698597296226</v>
      </c>
      <c r="G49" s="63">
        <v>0</v>
      </c>
      <c r="H49" s="153">
        <f t="shared" si="2"/>
        <v>138709.46171470557</v>
      </c>
      <c r="I49" s="115"/>
      <c r="J49" s="151">
        <f t="shared" si="3"/>
        <v>733.42698597296226</v>
      </c>
      <c r="K49" s="133">
        <v>100</v>
      </c>
      <c r="L49" s="153">
        <f t="shared" si="4"/>
        <v>135691.89142429957</v>
      </c>
      <c r="M49" s="115"/>
      <c r="N49" s="63">
        <f t="shared" si="5"/>
        <v>520.95724296642027</v>
      </c>
      <c r="O49" s="63">
        <f t="shared" si="6"/>
        <v>510.05722942816635</v>
      </c>
      <c r="P49" s="63">
        <f t="shared" si="7"/>
        <v>503.75871506701429</v>
      </c>
      <c r="Q49" s="63">
        <f t="shared" si="8"/>
        <v>212.46974300654193</v>
      </c>
      <c r="R49" s="63">
        <f t="shared" si="9"/>
        <v>223.36975654479591</v>
      </c>
      <c r="S49" s="63">
        <f t="shared" si="10"/>
        <v>229.66827090594796</v>
      </c>
      <c r="T49" s="63">
        <f t="shared" si="17"/>
        <v>6203.1085757004112</v>
      </c>
      <c r="U49" s="63">
        <f t="shared" si="18"/>
        <v>6294.0109197021429</v>
      </c>
      <c r="W49" s="63">
        <f t="shared" si="15"/>
        <v>2855</v>
      </c>
      <c r="X49" s="63">
        <f t="shared" si="16"/>
        <v>4500</v>
      </c>
      <c r="Y49" s="151">
        <f t="shared" si="11"/>
        <v>733.42698597296226</v>
      </c>
      <c r="Z49" s="63">
        <f t="shared" si="12"/>
        <v>150</v>
      </c>
      <c r="AA49" s="153">
        <f t="shared" si="13"/>
        <v>133955.98908029788</v>
      </c>
      <c r="AB49" s="49">
        <f>(AA48+F49+S49+Z49)+((AA48+F49+S49+Z49)*(Dashboard!$I$20/'Amortization Schedule'!$D$13))</f>
        <v>138834.97142328479</v>
      </c>
      <c r="AC49" s="49">
        <f>(L48+J49+R49+K49)+((L48+J49+R49+K49)*(Dashboard!$I$20/'Amortization Schedule'!$D$13))</f>
        <v>140498.85937144619</v>
      </c>
      <c r="AD49" s="46">
        <f t="shared" si="14"/>
        <v>162.5702904059653</v>
      </c>
    </row>
    <row r="50" spans="3:30" x14ac:dyDescent="0.25">
      <c r="C50" s="150">
        <f t="shared" ca="1" si="0"/>
        <v>44154</v>
      </c>
      <c r="D50" s="149">
        <v>31</v>
      </c>
      <c r="E50" s="120"/>
      <c r="F50" s="151">
        <f t="shared" si="1"/>
        <v>733.42698597296226</v>
      </c>
      <c r="G50" s="63">
        <v>0</v>
      </c>
      <c r="H50" s="153">
        <f t="shared" si="2"/>
        <v>138496.19521016275</v>
      </c>
      <c r="I50" s="115"/>
      <c r="J50" s="151">
        <f t="shared" si="3"/>
        <v>733.42698597296226</v>
      </c>
      <c r="K50" s="133">
        <v>100</v>
      </c>
      <c r="L50" s="153">
        <f t="shared" si="4"/>
        <v>135367.30903116774</v>
      </c>
      <c r="M50" s="115"/>
      <c r="N50" s="63">
        <f t="shared" si="5"/>
        <v>520.16048143014586</v>
      </c>
      <c r="O50" s="63">
        <f t="shared" si="6"/>
        <v>508.84459284112336</v>
      </c>
      <c r="P50" s="63">
        <f t="shared" si="7"/>
        <v>502.33495905111704</v>
      </c>
      <c r="Q50" s="63">
        <f t="shared" si="8"/>
        <v>213.26650454281648</v>
      </c>
      <c r="R50" s="63">
        <f t="shared" si="9"/>
        <v>224.5823931318389</v>
      </c>
      <c r="S50" s="63">
        <f t="shared" si="10"/>
        <v>231.09202692184522</v>
      </c>
      <c r="T50" s="63">
        <f t="shared" si="17"/>
        <v>6427.6909688322503</v>
      </c>
      <c r="U50" s="63">
        <f t="shared" si="18"/>
        <v>6525.1029466239879</v>
      </c>
      <c r="W50" s="63">
        <f t="shared" si="15"/>
        <v>2955</v>
      </c>
      <c r="X50" s="63">
        <f t="shared" si="16"/>
        <v>4650</v>
      </c>
      <c r="Y50" s="151">
        <f t="shared" si="11"/>
        <v>733.42698597296226</v>
      </c>
      <c r="Z50" s="63">
        <f t="shared" si="12"/>
        <v>150</v>
      </c>
      <c r="AA50" s="153">
        <f t="shared" si="13"/>
        <v>133574.89705337604</v>
      </c>
      <c r="AB50" s="49">
        <f>(AA49+F50+S50+Z50)+((AA49+F50+S50+Z50)*(Dashboard!$I$20/'Amortization Schedule'!$D$13))</f>
        <v>138447.27079552249</v>
      </c>
      <c r="AC50" s="49">
        <f>(L49+J50+R50+K50)+((L49+J50+R50+K50)*(Dashboard!$I$20/'Amortization Schedule'!$D$13))</f>
        <v>140168.64832348947</v>
      </c>
      <c r="AD50" s="46">
        <f t="shared" si="14"/>
        <v>173.8861789949878</v>
      </c>
    </row>
    <row r="51" spans="3:30" x14ac:dyDescent="0.25">
      <c r="C51" s="150">
        <f t="shared" ca="1" si="0"/>
        <v>44184</v>
      </c>
      <c r="D51" s="149">
        <v>32</v>
      </c>
      <c r="E51" s="120"/>
      <c r="F51" s="151">
        <f t="shared" si="1"/>
        <v>733.42698597296226</v>
      </c>
      <c r="G51" s="63">
        <v>0</v>
      </c>
      <c r="H51" s="153">
        <f t="shared" si="2"/>
        <v>138282.12895622791</v>
      </c>
      <c r="I51" s="115"/>
      <c r="J51" s="151">
        <f t="shared" si="3"/>
        <v>733.42698597296226</v>
      </c>
      <c r="K51" s="133">
        <v>100</v>
      </c>
      <c r="L51" s="153">
        <f t="shared" si="4"/>
        <v>135041.50945406166</v>
      </c>
      <c r="M51" s="115"/>
      <c r="N51" s="63">
        <f t="shared" si="5"/>
        <v>519.3607320381102</v>
      </c>
      <c r="O51" s="63">
        <f t="shared" si="6"/>
        <v>507.62740886687902</v>
      </c>
      <c r="P51" s="63">
        <f t="shared" si="7"/>
        <v>500.90586395016015</v>
      </c>
      <c r="Q51" s="63">
        <f t="shared" si="8"/>
        <v>214.06625393485203</v>
      </c>
      <c r="R51" s="63">
        <f t="shared" si="9"/>
        <v>225.79957710608323</v>
      </c>
      <c r="S51" s="63">
        <f t="shared" si="10"/>
        <v>232.5211220228021</v>
      </c>
      <c r="T51" s="63">
        <f t="shared" si="17"/>
        <v>6653.4905459383335</v>
      </c>
      <c r="U51" s="63">
        <f t="shared" si="18"/>
        <v>6757.62406864679</v>
      </c>
      <c r="W51" s="63">
        <f t="shared" si="15"/>
        <v>3055</v>
      </c>
      <c r="X51" s="63">
        <f t="shared" si="16"/>
        <v>4800</v>
      </c>
      <c r="Y51" s="151">
        <f t="shared" si="11"/>
        <v>733.42698597296226</v>
      </c>
      <c r="Z51" s="63">
        <f t="shared" si="12"/>
        <v>150</v>
      </c>
      <c r="AA51" s="153">
        <f t="shared" si="13"/>
        <v>133192.37593135325</v>
      </c>
      <c r="AB51" s="49">
        <f>(AA50+F51+S51+Z51)+((AA50+F51+S51+Z51)*(Dashboard!$I$20/'Amortization Schedule'!$D$13))</f>
        <v>138058.11629040609</v>
      </c>
      <c r="AC51" s="49">
        <f>(L50+J51+R51+K51)+((L50+J51+R51+K51)*(Dashboard!$I$20/'Amortization Schedule'!$D$13))</f>
        <v>139837.19898410296</v>
      </c>
      <c r="AD51" s="46">
        <f t="shared" si="14"/>
        <v>185.61950216621898</v>
      </c>
    </row>
    <row r="52" spans="3:30" x14ac:dyDescent="0.25">
      <c r="C52" s="150">
        <f t="shared" ca="1" si="0"/>
        <v>44214</v>
      </c>
      <c r="D52" s="149">
        <v>33</v>
      </c>
      <c r="E52" s="120"/>
      <c r="F52" s="151">
        <f t="shared" si="1"/>
        <v>733.42698597296226</v>
      </c>
      <c r="G52" s="63">
        <v>0</v>
      </c>
      <c r="H52" s="153">
        <f t="shared" si="2"/>
        <v>138067.25995384081</v>
      </c>
      <c r="I52" s="115"/>
      <c r="J52" s="151">
        <f t="shared" si="3"/>
        <v>733.42698597296226</v>
      </c>
      <c r="K52" s="133">
        <v>100</v>
      </c>
      <c r="L52" s="153">
        <f t="shared" si="4"/>
        <v>134714.48812854142</v>
      </c>
      <c r="M52" s="115"/>
      <c r="N52" s="63">
        <f t="shared" si="5"/>
        <v>518.55798358585457</v>
      </c>
      <c r="O52" s="63">
        <f t="shared" si="6"/>
        <v>506.40566045273118</v>
      </c>
      <c r="P52" s="63">
        <f t="shared" si="7"/>
        <v>499.47140974257468</v>
      </c>
      <c r="Q52" s="63">
        <f t="shared" si="8"/>
        <v>214.86900238710771</v>
      </c>
      <c r="R52" s="63">
        <f t="shared" si="9"/>
        <v>227.02132552023107</v>
      </c>
      <c r="S52" s="63">
        <f t="shared" si="10"/>
        <v>233.95557623038758</v>
      </c>
      <c r="T52" s="63">
        <f t="shared" si="17"/>
        <v>6880.5118714585642</v>
      </c>
      <c r="U52" s="63">
        <f t="shared" si="18"/>
        <v>6991.579644877178</v>
      </c>
      <c r="W52" s="63">
        <f t="shared" si="15"/>
        <v>3155</v>
      </c>
      <c r="X52" s="63">
        <f t="shared" si="16"/>
        <v>4950</v>
      </c>
      <c r="Y52" s="151">
        <f t="shared" si="11"/>
        <v>733.42698597296226</v>
      </c>
      <c r="Z52" s="63">
        <f t="shared" si="12"/>
        <v>150</v>
      </c>
      <c r="AA52" s="153">
        <f t="shared" si="13"/>
        <v>132808.42035512286</v>
      </c>
      <c r="AB52" s="49">
        <f>(AA51+F52+S52+Z52)+((AA51+F52+S52+Z52)*(Dashboard!$I$20/'Amortization Schedule'!$D$13))</f>
        <v>137667.50245589553</v>
      </c>
      <c r="AC52" s="49">
        <f>(L51+J52+R52+K52)+((L51+J52+R52+K52)*(Dashboard!$I$20/'Amortization Schedule'!$D$13))</f>
        <v>139504.50670969373</v>
      </c>
      <c r="AD52" s="46">
        <f t="shared" si="14"/>
        <v>197.77182529934237</v>
      </c>
    </row>
    <row r="53" spans="3:30" x14ac:dyDescent="0.25">
      <c r="C53" s="150">
        <f t="shared" ca="1" si="0"/>
        <v>44244</v>
      </c>
      <c r="D53" s="149">
        <v>34</v>
      </c>
      <c r="E53" s="120"/>
      <c r="F53" s="151">
        <f t="shared" si="1"/>
        <v>733.42698597296226</v>
      </c>
      <c r="G53" s="63">
        <v>0</v>
      </c>
      <c r="H53" s="153">
        <f t="shared" si="2"/>
        <v>137851.58519269477</v>
      </c>
      <c r="I53" s="115"/>
      <c r="J53" s="151">
        <f t="shared" si="3"/>
        <v>733.42698597296226</v>
      </c>
      <c r="K53" s="133">
        <v>100</v>
      </c>
      <c r="L53" s="153">
        <f t="shared" si="4"/>
        <v>134386.24047305048</v>
      </c>
      <c r="M53" s="115"/>
      <c r="N53" s="63">
        <f t="shared" si="5"/>
        <v>517.75222482690288</v>
      </c>
      <c r="O53" s="63">
        <f t="shared" si="6"/>
        <v>505.17933048203031</v>
      </c>
      <c r="P53" s="63">
        <f t="shared" si="7"/>
        <v>498.03157633171071</v>
      </c>
      <c r="Q53" s="63">
        <f t="shared" si="8"/>
        <v>215.67476114605941</v>
      </c>
      <c r="R53" s="63">
        <f t="shared" si="9"/>
        <v>228.24765549093195</v>
      </c>
      <c r="S53" s="63">
        <f t="shared" si="10"/>
        <v>235.39540964125155</v>
      </c>
      <c r="T53" s="63">
        <f t="shared" si="17"/>
        <v>7108.7595269494959</v>
      </c>
      <c r="U53" s="63">
        <f t="shared" si="18"/>
        <v>7226.9750545184297</v>
      </c>
      <c r="W53" s="63">
        <f t="shared" si="15"/>
        <v>3255</v>
      </c>
      <c r="X53" s="63">
        <f t="shared" si="16"/>
        <v>5100</v>
      </c>
      <c r="Y53" s="151">
        <f t="shared" si="11"/>
        <v>733.42698597296226</v>
      </c>
      <c r="Z53" s="63">
        <f t="shared" si="12"/>
        <v>150</v>
      </c>
      <c r="AA53" s="153">
        <f t="shared" si="13"/>
        <v>132423.02494548159</v>
      </c>
      <c r="AB53" s="49">
        <f>(AA52+F53+S53+Z53)+((AA52+F53+S53+Z53)*(Dashboard!$I$20/'Amortization Schedule'!$D$13))</f>
        <v>137275.42381950552</v>
      </c>
      <c r="AC53" s="49">
        <f>(L52+J53+R53+K53)+((L52+J53+R53+K53)*(Dashboard!$I$20/'Amortization Schedule'!$D$13))</f>
        <v>139170.56683925545</v>
      </c>
      <c r="AD53" s="46">
        <f t="shared" si="14"/>
        <v>210.34471964421493</v>
      </c>
    </row>
    <row r="54" spans="3:30" x14ac:dyDescent="0.25">
      <c r="C54" s="150">
        <f t="shared" ca="1" si="0"/>
        <v>44274</v>
      </c>
      <c r="D54" s="149">
        <v>35</v>
      </c>
      <c r="E54" s="120"/>
      <c r="F54" s="151">
        <f t="shared" si="1"/>
        <v>733.42698597296226</v>
      </c>
      <c r="G54" s="63">
        <v>0</v>
      </c>
      <c r="H54" s="153">
        <f t="shared" si="2"/>
        <v>137635.10165119442</v>
      </c>
      <c r="I54" s="115"/>
      <c r="J54" s="151">
        <f t="shared" si="3"/>
        <v>733.42698597296226</v>
      </c>
      <c r="K54" s="133">
        <v>100</v>
      </c>
      <c r="L54" s="153">
        <f t="shared" si="4"/>
        <v>134056.76188885147</v>
      </c>
      <c r="M54" s="115"/>
      <c r="N54" s="63">
        <f t="shared" si="5"/>
        <v>516.94344447260517</v>
      </c>
      <c r="O54" s="63">
        <f t="shared" si="6"/>
        <v>503.94840177393928</v>
      </c>
      <c r="P54" s="63">
        <f t="shared" si="7"/>
        <v>496.58634354555596</v>
      </c>
      <c r="Q54" s="63">
        <f t="shared" si="8"/>
        <v>216.48354150035709</v>
      </c>
      <c r="R54" s="63">
        <f t="shared" si="9"/>
        <v>229.47858419902298</v>
      </c>
      <c r="S54" s="63">
        <f t="shared" si="10"/>
        <v>236.84064242740629</v>
      </c>
      <c r="T54" s="63">
        <f t="shared" si="17"/>
        <v>7338.2381111485192</v>
      </c>
      <c r="U54" s="63">
        <f t="shared" si="18"/>
        <v>7463.815696945836</v>
      </c>
      <c r="W54" s="63">
        <f t="shared" si="15"/>
        <v>3355</v>
      </c>
      <c r="X54" s="63">
        <f t="shared" si="16"/>
        <v>5250</v>
      </c>
      <c r="Y54" s="151">
        <f t="shared" si="11"/>
        <v>733.42698597296226</v>
      </c>
      <c r="Z54" s="63">
        <f t="shared" si="12"/>
        <v>150</v>
      </c>
      <c r="AA54" s="153">
        <f t="shared" si="13"/>
        <v>132036.18430305418</v>
      </c>
      <c r="AB54" s="49">
        <f>(AA53+F54+S54+Z54)+((AA53+F54+S54+Z54)*(Dashboard!$I$20/'Amortization Schedule'!$D$13))</f>
        <v>136881.87488822904</v>
      </c>
      <c r="AC54" s="49">
        <f>(L53+J54+R54+K54)+((L53+J54+R54+K54)*(Dashboard!$I$20/'Amortization Schedule'!$D$13))</f>
        <v>138835.37469430303</v>
      </c>
      <c r="AD54" s="46">
        <f t="shared" si="14"/>
        <v>223.33976234288082</v>
      </c>
    </row>
    <row r="55" spans="3:30" x14ac:dyDescent="0.25">
      <c r="C55" s="150">
        <f t="shared" ca="1" si="0"/>
        <v>44304</v>
      </c>
      <c r="D55" s="149">
        <v>36</v>
      </c>
      <c r="E55" s="120"/>
      <c r="F55" s="151">
        <f t="shared" si="1"/>
        <v>733.42698597296226</v>
      </c>
      <c r="G55" s="63">
        <v>0</v>
      </c>
      <c r="H55" s="153">
        <f t="shared" si="2"/>
        <v>137417.80629641344</v>
      </c>
      <c r="I55" s="115"/>
      <c r="J55" s="151">
        <f t="shared" si="3"/>
        <v>733.42698597296226</v>
      </c>
      <c r="K55" s="133">
        <v>100</v>
      </c>
      <c r="L55" s="153">
        <f t="shared" si="4"/>
        <v>133726.04775996169</v>
      </c>
      <c r="M55" s="115"/>
      <c r="N55" s="63">
        <f t="shared" si="5"/>
        <v>516.13163119197884</v>
      </c>
      <c r="O55" s="63">
        <f t="shared" si="6"/>
        <v>502.712857083193</v>
      </c>
      <c r="P55" s="63">
        <f t="shared" si="7"/>
        <v>495.13569113645315</v>
      </c>
      <c r="Q55" s="63">
        <f t="shared" si="8"/>
        <v>217.29535478098342</v>
      </c>
      <c r="R55" s="63">
        <f t="shared" si="9"/>
        <v>230.71412888976926</v>
      </c>
      <c r="S55" s="63">
        <f t="shared" si="10"/>
        <v>238.29129483650911</v>
      </c>
      <c r="T55" s="63">
        <f t="shared" si="17"/>
        <v>7568.9522400382884</v>
      </c>
      <c r="U55" s="63">
        <f t="shared" si="18"/>
        <v>7702.1069917823452</v>
      </c>
      <c r="W55" s="63">
        <f t="shared" si="15"/>
        <v>3455</v>
      </c>
      <c r="X55" s="63">
        <f t="shared" si="16"/>
        <v>5400</v>
      </c>
      <c r="Y55" s="151">
        <f t="shared" si="11"/>
        <v>733.42698597296226</v>
      </c>
      <c r="Z55" s="63">
        <f t="shared" si="12"/>
        <v>150</v>
      </c>
      <c r="AA55" s="153">
        <f t="shared" si="13"/>
        <v>131647.89300821768</v>
      </c>
      <c r="AB55" s="49">
        <f>(AA54+F55+S55+Z55)+((AA54+F55+S55+Z55)*(Dashboard!$I$20/'Amortization Schedule'!$D$13))</f>
        <v>136486.85014846025</v>
      </c>
      <c r="AC55" s="49">
        <f>(L54+J55+R55+K55)+((L54+J55+R55+K55)*(Dashboard!$I$20/'Amortization Schedule'!$D$13))</f>
        <v>138498.92557880707</v>
      </c>
      <c r="AD55" s="46">
        <f t="shared" si="14"/>
        <v>236.75853645166666</v>
      </c>
    </row>
    <row r="56" spans="3:30" x14ac:dyDescent="0.25">
      <c r="C56" s="150">
        <f t="shared" ca="1" si="0"/>
        <v>44334</v>
      </c>
      <c r="D56" s="149">
        <v>37</v>
      </c>
      <c r="E56" s="120"/>
      <c r="F56" s="151">
        <f t="shared" si="1"/>
        <v>733.42698597296226</v>
      </c>
      <c r="G56" s="63">
        <v>0</v>
      </c>
      <c r="H56" s="153">
        <f t="shared" si="2"/>
        <v>137199.69608405203</v>
      </c>
      <c r="I56" s="115"/>
      <c r="J56" s="151">
        <f t="shared" si="3"/>
        <v>733.42698597296226</v>
      </c>
      <c r="K56" s="133">
        <v>100</v>
      </c>
      <c r="L56" s="153">
        <f t="shared" si="4"/>
        <v>133394.09345308857</v>
      </c>
      <c r="M56" s="115"/>
      <c r="N56" s="63">
        <f t="shared" si="5"/>
        <v>515.31677361155005</v>
      </c>
      <c r="O56" s="63">
        <f t="shared" si="6"/>
        <v>501.47267909985629</v>
      </c>
      <c r="P56" s="63">
        <f t="shared" si="7"/>
        <v>493.67959878081626</v>
      </c>
      <c r="Q56" s="63">
        <f t="shared" si="8"/>
        <v>218.11021236141215</v>
      </c>
      <c r="R56" s="63">
        <f t="shared" si="9"/>
        <v>231.95430687310596</v>
      </c>
      <c r="S56" s="63">
        <f t="shared" si="10"/>
        <v>239.74738719214599</v>
      </c>
      <c r="T56" s="63">
        <f t="shared" si="17"/>
        <v>7800.9065469113948</v>
      </c>
      <c r="U56" s="63">
        <f t="shared" si="18"/>
        <v>7941.8543789744908</v>
      </c>
      <c r="W56" s="63">
        <f t="shared" si="15"/>
        <v>3555</v>
      </c>
      <c r="X56" s="63">
        <f t="shared" si="16"/>
        <v>5550</v>
      </c>
      <c r="Y56" s="151">
        <f t="shared" si="11"/>
        <v>733.42698597296226</v>
      </c>
      <c r="Z56" s="63">
        <f t="shared" si="12"/>
        <v>150</v>
      </c>
      <c r="AA56" s="153">
        <f t="shared" si="13"/>
        <v>131258.14562102553</v>
      </c>
      <c r="AB56" s="49">
        <f>(AA55+F56+S56+Z56)+((AA55+F56+S56+Z56)*(Dashboard!$I$20/'Amortization Schedule'!$D$13))</f>
        <v>136090.34406591736</v>
      </c>
      <c r="AC56" s="49">
        <f>(L55+J56+R56+K56)+((L55+J56+R56+K56)*(Dashboard!$I$20/'Amortization Schedule'!$D$13))</f>
        <v>138161.21477912797</v>
      </c>
      <c r="AD56" s="46">
        <f t="shared" si="14"/>
        <v>250.60263096336041</v>
      </c>
    </row>
    <row r="57" spans="3:30" x14ac:dyDescent="0.25">
      <c r="C57" s="150">
        <f t="shared" ca="1" si="0"/>
        <v>44364</v>
      </c>
      <c r="D57" s="149">
        <v>38</v>
      </c>
      <c r="E57" s="120"/>
      <c r="F57" s="151">
        <f t="shared" si="1"/>
        <v>733.42698597296226</v>
      </c>
      <c r="G57" s="63">
        <v>0</v>
      </c>
      <c r="H57" s="153">
        <f t="shared" si="2"/>
        <v>136980.76795839425</v>
      </c>
      <c r="I57" s="115"/>
      <c r="J57" s="151">
        <f t="shared" si="3"/>
        <v>733.42698597296226</v>
      </c>
      <c r="K57" s="133">
        <v>100</v>
      </c>
      <c r="L57" s="153">
        <f t="shared" si="4"/>
        <v>133060.8943175647</v>
      </c>
      <c r="M57" s="115"/>
      <c r="N57" s="63">
        <f t="shared" si="5"/>
        <v>514.49886031519475</v>
      </c>
      <c r="O57" s="63">
        <f t="shared" si="6"/>
        <v>500.2278504490821</v>
      </c>
      <c r="P57" s="63">
        <f t="shared" si="7"/>
        <v>492.2180460788457</v>
      </c>
      <c r="Q57" s="63">
        <f t="shared" si="8"/>
        <v>218.92812565776742</v>
      </c>
      <c r="R57" s="63">
        <f t="shared" si="9"/>
        <v>233.19913552388016</v>
      </c>
      <c r="S57" s="63">
        <f t="shared" si="10"/>
        <v>241.20893989411655</v>
      </c>
      <c r="T57" s="63">
        <f t="shared" si="17"/>
        <v>8034.1056824352745</v>
      </c>
      <c r="U57" s="63">
        <f t="shared" si="18"/>
        <v>8183.063318868607</v>
      </c>
      <c r="W57" s="63">
        <f t="shared" si="15"/>
        <v>3655</v>
      </c>
      <c r="X57" s="63">
        <f t="shared" si="16"/>
        <v>5700</v>
      </c>
      <c r="Y57" s="151">
        <f t="shared" si="11"/>
        <v>733.42698597296226</v>
      </c>
      <c r="Z57" s="63">
        <f t="shared" si="12"/>
        <v>150</v>
      </c>
      <c r="AA57" s="153">
        <f t="shared" si="13"/>
        <v>130866.93668113141</v>
      </c>
      <c r="AB57" s="49">
        <f>(AA56+F57+S57+Z57)+((AA56+F57+S57+Z57)*(Dashboard!$I$20/'Amortization Schedule'!$D$13))</f>
        <v>135692.35108556491</v>
      </c>
      <c r="AC57" s="49">
        <f>(L56+J57+R57+K57)+((L56+J57+R57+K57)*(Dashboard!$I$20/'Amortization Schedule'!$D$13))</f>
        <v>137822.23756395004</v>
      </c>
      <c r="AD57" s="46">
        <f t="shared" si="14"/>
        <v>264.87364082947306</v>
      </c>
    </row>
    <row r="58" spans="3:30" x14ac:dyDescent="0.25">
      <c r="C58" s="150">
        <f t="shared" ca="1" si="0"/>
        <v>44394</v>
      </c>
      <c r="D58" s="149">
        <v>39</v>
      </c>
      <c r="E58" s="120"/>
      <c r="F58" s="151">
        <f t="shared" si="1"/>
        <v>733.42698597296226</v>
      </c>
      <c r="G58" s="63">
        <v>0</v>
      </c>
      <c r="H58" s="153">
        <f t="shared" si="2"/>
        <v>136761.01885226526</v>
      </c>
      <c r="I58" s="115"/>
      <c r="J58" s="151">
        <f t="shared" si="3"/>
        <v>733.42698597296226</v>
      </c>
      <c r="K58" s="133">
        <v>100</v>
      </c>
      <c r="L58" s="153">
        <f t="shared" si="4"/>
        <v>132726.44568528261</v>
      </c>
      <c r="M58" s="115"/>
      <c r="N58" s="63">
        <f t="shared" si="5"/>
        <v>513.67787984397819</v>
      </c>
      <c r="O58" s="63">
        <f t="shared" si="6"/>
        <v>498.97835369086761</v>
      </c>
      <c r="P58" s="63">
        <f t="shared" si="7"/>
        <v>490.75101255424278</v>
      </c>
      <c r="Q58" s="63">
        <f t="shared" si="8"/>
        <v>219.7491061289841</v>
      </c>
      <c r="R58" s="63">
        <f t="shared" si="9"/>
        <v>234.44863228209465</v>
      </c>
      <c r="S58" s="63">
        <f t="shared" si="10"/>
        <v>242.67597341871948</v>
      </c>
      <c r="T58" s="63">
        <f t="shared" si="17"/>
        <v>8268.5543147173685</v>
      </c>
      <c r="U58" s="63">
        <f t="shared" si="18"/>
        <v>8425.739292287326</v>
      </c>
      <c r="W58" s="63">
        <f t="shared" si="15"/>
        <v>3755</v>
      </c>
      <c r="X58" s="63">
        <f t="shared" si="16"/>
        <v>5850</v>
      </c>
      <c r="Y58" s="151">
        <f t="shared" si="11"/>
        <v>733.42698597296226</v>
      </c>
      <c r="Z58" s="63">
        <f t="shared" si="12"/>
        <v>150</v>
      </c>
      <c r="AA58" s="153">
        <f t="shared" si="13"/>
        <v>130474.26070771269</v>
      </c>
      <c r="AB58" s="49">
        <f>(AA57+F58+S58+Z58)+((AA57+F58+S58+Z58)*(Dashboard!$I$20/'Amortization Schedule'!$D$13))</f>
        <v>135292.86563153617</v>
      </c>
      <c r="AC58" s="49">
        <f>(L57+J58+R58+K58)+((L57+J58+R58+K58)*(Dashboard!$I$20/'Amortization Schedule'!$D$13))</f>
        <v>137481.98918421526</v>
      </c>
      <c r="AD58" s="46">
        <f t="shared" si="14"/>
        <v>279.57316698258364</v>
      </c>
    </row>
    <row r="59" spans="3:30" x14ac:dyDescent="0.25">
      <c r="C59" s="150">
        <f t="shared" ca="1" si="0"/>
        <v>44424</v>
      </c>
      <c r="D59" s="149">
        <v>40</v>
      </c>
      <c r="E59" s="120"/>
      <c r="F59" s="151">
        <f t="shared" si="1"/>
        <v>733.42698597296226</v>
      </c>
      <c r="G59" s="63">
        <v>0</v>
      </c>
      <c r="H59" s="153">
        <f t="shared" si="2"/>
        <v>136540.4456869883</v>
      </c>
      <c r="I59" s="115"/>
      <c r="J59" s="151">
        <f t="shared" si="3"/>
        <v>733.42698597296226</v>
      </c>
      <c r="K59" s="133">
        <v>100</v>
      </c>
      <c r="L59" s="153">
        <f t="shared" si="4"/>
        <v>132390.74287062944</v>
      </c>
      <c r="M59" s="115"/>
      <c r="N59" s="63">
        <f t="shared" si="5"/>
        <v>512.8538206959945</v>
      </c>
      <c r="O59" s="63">
        <f t="shared" si="6"/>
        <v>497.72417131980978</v>
      </c>
      <c r="P59" s="63">
        <f t="shared" si="7"/>
        <v>489.27847765392255</v>
      </c>
      <c r="Q59" s="63">
        <f t="shared" si="8"/>
        <v>220.57316527696773</v>
      </c>
      <c r="R59" s="63">
        <f t="shared" si="9"/>
        <v>235.70281465315247</v>
      </c>
      <c r="S59" s="63">
        <f t="shared" si="10"/>
        <v>244.14850831903971</v>
      </c>
      <c r="T59" s="63">
        <f t="shared" si="17"/>
        <v>8504.2571293705205</v>
      </c>
      <c r="U59" s="63">
        <f t="shared" si="18"/>
        <v>8669.887800606366</v>
      </c>
      <c r="W59" s="63">
        <f t="shared" si="15"/>
        <v>3855</v>
      </c>
      <c r="X59" s="63">
        <f t="shared" si="16"/>
        <v>6000</v>
      </c>
      <c r="Y59" s="151">
        <f t="shared" si="11"/>
        <v>733.42698597296226</v>
      </c>
      <c r="Z59" s="63">
        <f t="shared" si="12"/>
        <v>150</v>
      </c>
      <c r="AA59" s="153">
        <f t="shared" si="13"/>
        <v>130080.11219939365</v>
      </c>
      <c r="AB59" s="49">
        <f>(AA58+F59+S59+Z59)+((AA58+F59+S59+Z59)*(Dashboard!$I$20/'Amortization Schedule'!$D$13))</f>
        <v>134891.88210705481</v>
      </c>
      <c r="AC59" s="49">
        <f>(L58+J59+R59+K59)+((L58+J59+R59+K59)*(Dashboard!$I$20/'Amortization Schedule'!$D$13))</f>
        <v>137140.46487305645</v>
      </c>
      <c r="AD59" s="46">
        <f t="shared" si="14"/>
        <v>294.70281635876836</v>
      </c>
    </row>
    <row r="60" spans="3:30" x14ac:dyDescent="0.25">
      <c r="C60" s="150">
        <f t="shared" ca="1" si="0"/>
        <v>44454</v>
      </c>
      <c r="D60" s="149">
        <v>41</v>
      </c>
      <c r="E60" s="120"/>
      <c r="F60" s="151">
        <f t="shared" si="1"/>
        <v>733.42698597296226</v>
      </c>
      <c r="G60" s="63">
        <v>0</v>
      </c>
      <c r="H60" s="153">
        <f t="shared" si="2"/>
        <v>136319.04537234156</v>
      </c>
      <c r="I60" s="115"/>
      <c r="J60" s="151">
        <f t="shared" si="3"/>
        <v>733.42698597296226</v>
      </c>
      <c r="K60" s="133">
        <v>100</v>
      </c>
      <c r="L60" s="153">
        <f t="shared" si="4"/>
        <v>132053.78117042134</v>
      </c>
      <c r="M60" s="115"/>
      <c r="N60" s="63">
        <f t="shared" si="5"/>
        <v>512.02667132620593</v>
      </c>
      <c r="O60" s="63">
        <f t="shared" si="6"/>
        <v>496.46528576486043</v>
      </c>
      <c r="P60" s="63">
        <f t="shared" si="7"/>
        <v>487.80042074772621</v>
      </c>
      <c r="Q60" s="63">
        <f t="shared" si="8"/>
        <v>221.40031464675636</v>
      </c>
      <c r="R60" s="63">
        <f t="shared" si="9"/>
        <v>236.96170020810183</v>
      </c>
      <c r="S60" s="63">
        <f t="shared" si="10"/>
        <v>245.62656522523605</v>
      </c>
      <c r="T60" s="63">
        <f t="shared" si="17"/>
        <v>8741.2188295786218</v>
      </c>
      <c r="U60" s="63">
        <f t="shared" si="18"/>
        <v>8915.5143658316028</v>
      </c>
      <c r="W60" s="63">
        <f t="shared" si="15"/>
        <v>3955</v>
      </c>
      <c r="X60" s="63">
        <f t="shared" si="16"/>
        <v>6150</v>
      </c>
      <c r="Y60" s="151">
        <f t="shared" si="11"/>
        <v>733.42698597296226</v>
      </c>
      <c r="Z60" s="63">
        <f t="shared" si="12"/>
        <v>150</v>
      </c>
      <c r="AA60" s="153">
        <f t="shared" si="13"/>
        <v>129684.48563416842</v>
      </c>
      <c r="AB60" s="49">
        <f>(AA59+F60+S60+Z60)+((AA59+F60+S60+Z60)*(Dashboard!$I$20/'Amortization Schedule'!$D$13))</f>
        <v>134489.39489435664</v>
      </c>
      <c r="AC60" s="49">
        <f>(L59+J60+R60+K60)+((L59+J60+R60+K60)*(Dashboard!$I$20/'Amortization Schedule'!$D$13))</f>
        <v>136797.65984573078</v>
      </c>
      <c r="AD60" s="46">
        <f t="shared" si="14"/>
        <v>310.26420192011386</v>
      </c>
    </row>
    <row r="61" spans="3:30" x14ac:dyDescent="0.25">
      <c r="C61" s="150">
        <f t="shared" ca="1" si="0"/>
        <v>44484</v>
      </c>
      <c r="D61" s="149">
        <v>42</v>
      </c>
      <c r="E61" s="120"/>
      <c r="F61" s="151">
        <f t="shared" si="1"/>
        <v>733.42698597296226</v>
      </c>
      <c r="G61" s="63">
        <v>0</v>
      </c>
      <c r="H61" s="153">
        <f t="shared" si="2"/>
        <v>136096.81480651489</v>
      </c>
      <c r="I61" s="115"/>
      <c r="J61" s="151">
        <f t="shared" si="3"/>
        <v>733.42698597296226</v>
      </c>
      <c r="K61" s="133">
        <v>100</v>
      </c>
      <c r="L61" s="153">
        <f t="shared" si="4"/>
        <v>131715.55586383745</v>
      </c>
      <c r="M61" s="115"/>
      <c r="N61" s="63">
        <f t="shared" si="5"/>
        <v>511.19642014628062</v>
      </c>
      <c r="O61" s="63">
        <f t="shared" si="6"/>
        <v>495.20167938908003</v>
      </c>
      <c r="P61" s="63">
        <f t="shared" si="7"/>
        <v>486.31682112813155</v>
      </c>
      <c r="Q61" s="63">
        <f t="shared" si="8"/>
        <v>222.23056582668175</v>
      </c>
      <c r="R61" s="63">
        <f t="shared" si="9"/>
        <v>238.22530658388223</v>
      </c>
      <c r="S61" s="63">
        <f t="shared" si="10"/>
        <v>247.11016484483071</v>
      </c>
      <c r="T61" s="63">
        <f t="shared" si="17"/>
        <v>8979.4441361625031</v>
      </c>
      <c r="U61" s="63">
        <f t="shared" si="18"/>
        <v>9162.624530676434</v>
      </c>
      <c r="W61" s="63">
        <f t="shared" si="15"/>
        <v>4055</v>
      </c>
      <c r="X61" s="63">
        <f t="shared" si="16"/>
        <v>6300</v>
      </c>
      <c r="Y61" s="151">
        <f t="shared" si="11"/>
        <v>733.42698597296226</v>
      </c>
      <c r="Z61" s="63">
        <f t="shared" si="12"/>
        <v>150</v>
      </c>
      <c r="AA61" s="153">
        <f t="shared" si="13"/>
        <v>129287.3754693236</v>
      </c>
      <c r="AB61" s="49">
        <f>(AA60+F61+S61+Z61)+((AA60+F61+S61+Z61)*(Dashboard!$I$20/'Amortization Schedule'!$D$13))</f>
        <v>134085.39835461086</v>
      </c>
      <c r="AC61" s="49">
        <f>(L60+J61+R61+K61)+((L60+J61+R61+K61)*(Dashboard!$I$20/'Amortization Schedule'!$D$13))</f>
        <v>136453.56929955265</v>
      </c>
      <c r="AD61" s="46">
        <f t="shared" si="14"/>
        <v>326.25894267731445</v>
      </c>
    </row>
    <row r="62" spans="3:30" x14ac:dyDescent="0.25">
      <c r="C62" s="150">
        <f t="shared" ca="1" si="0"/>
        <v>44514</v>
      </c>
      <c r="D62" s="149">
        <v>43</v>
      </c>
      <c r="E62" s="120"/>
      <c r="F62" s="151">
        <f t="shared" si="1"/>
        <v>733.42698597296226</v>
      </c>
      <c r="G62" s="63">
        <v>0</v>
      </c>
      <c r="H62" s="153">
        <f t="shared" si="2"/>
        <v>135873.75087606636</v>
      </c>
      <c r="I62" s="115"/>
      <c r="J62" s="151">
        <f t="shared" si="3"/>
        <v>733.42698597296226</v>
      </c>
      <c r="K62" s="133">
        <v>100</v>
      </c>
      <c r="L62" s="153">
        <f t="shared" si="4"/>
        <v>131376.06221235386</v>
      </c>
      <c r="M62" s="115"/>
      <c r="N62" s="63">
        <f t="shared" si="5"/>
        <v>510.36305552443048</v>
      </c>
      <c r="O62" s="63">
        <f t="shared" si="6"/>
        <v>493.9333344893904</v>
      </c>
      <c r="P62" s="63">
        <f t="shared" si="7"/>
        <v>484.82765800996344</v>
      </c>
      <c r="Q62" s="63">
        <f t="shared" si="8"/>
        <v>223.06393044853178</v>
      </c>
      <c r="R62" s="63">
        <f t="shared" si="9"/>
        <v>239.49365148357185</v>
      </c>
      <c r="S62" s="63">
        <f t="shared" si="10"/>
        <v>248.59932796299881</v>
      </c>
      <c r="T62" s="63">
        <f t="shared" si="17"/>
        <v>9218.9377876460749</v>
      </c>
      <c r="U62" s="63">
        <f t="shared" si="18"/>
        <v>9411.2238586394324</v>
      </c>
      <c r="W62" s="63">
        <f t="shared" si="15"/>
        <v>4155</v>
      </c>
      <c r="X62" s="63">
        <f t="shared" si="16"/>
        <v>6450</v>
      </c>
      <c r="Y62" s="151">
        <f t="shared" si="11"/>
        <v>733.42698597296226</v>
      </c>
      <c r="Z62" s="63">
        <f t="shared" si="12"/>
        <v>150</v>
      </c>
      <c r="AA62" s="153">
        <f t="shared" si="13"/>
        <v>128888.77614136059</v>
      </c>
      <c r="AB62" s="49">
        <f>(AA61+F62+S62+Z62)+((AA61+F62+S62+Z62)*(Dashboard!$I$20/'Amortization Schedule'!$D$13))</f>
        <v>133679.88682784105</v>
      </c>
      <c r="AC62" s="49">
        <f>(L61+J62+R62+K62)+((L61+J62+R62+K62)*(Dashboard!$I$20/'Amortization Schedule'!$D$13))</f>
        <v>136108.18841382634</v>
      </c>
      <c r="AD62" s="46">
        <f t="shared" si="14"/>
        <v>342.68866371235453</v>
      </c>
    </row>
    <row r="63" spans="3:30" x14ac:dyDescent="0.25">
      <c r="C63" s="150">
        <f t="shared" ca="1" si="0"/>
        <v>44544</v>
      </c>
      <c r="D63" s="149">
        <v>44</v>
      </c>
      <c r="E63" s="120"/>
      <c r="F63" s="151">
        <f t="shared" si="1"/>
        <v>733.42698597296226</v>
      </c>
      <c r="G63" s="63">
        <v>0</v>
      </c>
      <c r="H63" s="153">
        <f t="shared" si="2"/>
        <v>135649.85045587865</v>
      </c>
      <c r="I63" s="115"/>
      <c r="J63" s="151">
        <f t="shared" si="3"/>
        <v>733.42698597296226</v>
      </c>
      <c r="K63" s="133"/>
      <c r="L63" s="153">
        <f t="shared" si="4"/>
        <v>131135.29545967723</v>
      </c>
      <c r="M63" s="115"/>
      <c r="N63" s="63">
        <f t="shared" si="5"/>
        <v>509.52656578524841</v>
      </c>
      <c r="O63" s="63">
        <f t="shared" si="6"/>
        <v>492.66023329632696</v>
      </c>
      <c r="P63" s="63">
        <f t="shared" si="7"/>
        <v>483.3329105301022</v>
      </c>
      <c r="Q63" s="63">
        <f t="shared" si="8"/>
        <v>223.90042018771379</v>
      </c>
      <c r="R63" s="63">
        <f t="shared" si="9"/>
        <v>240.76675267663529</v>
      </c>
      <c r="S63" s="63">
        <f t="shared" si="10"/>
        <v>250.09407544286006</v>
      </c>
      <c r="T63" s="63">
        <f t="shared" si="17"/>
        <v>9459.7045403227094</v>
      </c>
      <c r="U63" s="63">
        <f t="shared" si="18"/>
        <v>9661.3179340822917</v>
      </c>
      <c r="W63" s="63">
        <f t="shared" si="15"/>
        <v>4155</v>
      </c>
      <c r="X63" s="63">
        <f t="shared" si="16"/>
        <v>6600</v>
      </c>
      <c r="Y63" s="151">
        <f t="shared" si="11"/>
        <v>733.42698597296226</v>
      </c>
      <c r="Z63" s="63">
        <f t="shared" si="12"/>
        <v>150</v>
      </c>
      <c r="AA63" s="153">
        <f t="shared" si="13"/>
        <v>128488.68206591773</v>
      </c>
      <c r="AB63" s="49">
        <f>(AA62+F63+S63+Z63)+((AA62+F63+S63+Z63)*(Dashboard!$I$20/'Amortization Schedule'!$D$13))</f>
        <v>133272.85463284582</v>
      </c>
      <c r="AC63" s="49">
        <f>(L62+J63+R63+K63)+((L62+J63+R63+K63)*(Dashboard!$I$20/'Amortization Schedule'!$D$13))</f>
        <v>135659.01234977855</v>
      </c>
      <c r="AD63" s="46">
        <f t="shared" si="14"/>
        <v>359.55499620127597</v>
      </c>
    </row>
    <row r="64" spans="3:30" x14ac:dyDescent="0.25">
      <c r="C64" s="150">
        <f t="shared" ca="1" si="0"/>
        <v>44574</v>
      </c>
      <c r="D64" s="149">
        <v>45</v>
      </c>
      <c r="E64" s="120"/>
      <c r="F64" s="151">
        <f t="shared" si="1"/>
        <v>733.42698597296226</v>
      </c>
      <c r="G64" s="63">
        <v>0</v>
      </c>
      <c r="H64" s="153">
        <f t="shared" si="2"/>
        <v>135425.11040911524</v>
      </c>
      <c r="I64" s="115"/>
      <c r="J64" s="151">
        <f t="shared" si="3"/>
        <v>733.42698597296226</v>
      </c>
      <c r="K64" s="133"/>
      <c r="L64" s="153">
        <f t="shared" si="4"/>
        <v>130893.62583167806</v>
      </c>
      <c r="M64" s="115"/>
      <c r="N64" s="63">
        <f t="shared" si="5"/>
        <v>508.68693920954462</v>
      </c>
      <c r="O64" s="63">
        <f t="shared" si="6"/>
        <v>491.75735797378962</v>
      </c>
      <c r="P64" s="63">
        <f t="shared" si="7"/>
        <v>481.83255774719146</v>
      </c>
      <c r="Q64" s="63">
        <f t="shared" si="8"/>
        <v>224.74004676341772</v>
      </c>
      <c r="R64" s="63">
        <f t="shared" si="9"/>
        <v>241.66962799917263</v>
      </c>
      <c r="S64" s="63">
        <f t="shared" si="10"/>
        <v>251.5944282257708</v>
      </c>
      <c r="T64" s="63">
        <f t="shared" si="17"/>
        <v>9701.3741683218814</v>
      </c>
      <c r="U64" s="63">
        <f t="shared" si="18"/>
        <v>9912.9123623080632</v>
      </c>
      <c r="W64" s="63">
        <f t="shared" si="15"/>
        <v>4155</v>
      </c>
      <c r="X64" s="63">
        <f t="shared" si="16"/>
        <v>6750</v>
      </c>
      <c r="Y64" s="151">
        <f t="shared" si="11"/>
        <v>733.42698597296226</v>
      </c>
      <c r="Z64" s="63">
        <f t="shared" si="12"/>
        <v>150</v>
      </c>
      <c r="AA64" s="153">
        <f t="shared" si="13"/>
        <v>128087.08763769196</v>
      </c>
      <c r="AB64" s="49">
        <f>(AA63+F64+S64+Z64)+((AA63+F64+S64+Z64)*(Dashboard!$I$20/'Amortization Schedule'!$D$13))</f>
        <v>132864.29606711937</v>
      </c>
      <c r="AC64" s="49">
        <f>(L63+J64+R64+K64)+((L63+J64+R64+K64)*(Dashboard!$I$20/'Amortization Schedule'!$D$13))</f>
        <v>135413.15187549058</v>
      </c>
      <c r="AD64" s="46">
        <f t="shared" si="14"/>
        <v>376.48457743703096</v>
      </c>
    </row>
    <row r="65" spans="3:30" x14ac:dyDescent="0.25">
      <c r="C65" s="150">
        <f t="shared" ca="1" si="0"/>
        <v>44604</v>
      </c>
      <c r="D65" s="149">
        <v>46</v>
      </c>
      <c r="E65" s="120"/>
      <c r="F65" s="151">
        <f t="shared" si="1"/>
        <v>733.42698597296226</v>
      </c>
      <c r="G65" s="63">
        <v>0</v>
      </c>
      <c r="H65" s="153">
        <f t="shared" si="2"/>
        <v>135199.52758717645</v>
      </c>
      <c r="I65" s="115"/>
      <c r="J65" s="151">
        <f t="shared" si="3"/>
        <v>733.42698597296226</v>
      </c>
      <c r="K65" s="133">
        <v>100</v>
      </c>
      <c r="L65" s="153">
        <f t="shared" si="4"/>
        <v>130551.0499425739</v>
      </c>
      <c r="M65" s="115"/>
      <c r="N65" s="63">
        <f t="shared" si="5"/>
        <v>507.84416403418169</v>
      </c>
      <c r="O65" s="63">
        <f t="shared" si="6"/>
        <v>490.85109686879269</v>
      </c>
      <c r="P65" s="63">
        <f t="shared" si="7"/>
        <v>480.32657864134484</v>
      </c>
      <c r="Q65" s="63">
        <f t="shared" si="8"/>
        <v>225.58282193878051</v>
      </c>
      <c r="R65" s="63">
        <f t="shared" si="9"/>
        <v>242.57588910416956</v>
      </c>
      <c r="S65" s="63">
        <f t="shared" si="10"/>
        <v>253.10040733161742</v>
      </c>
      <c r="T65" s="63">
        <f t="shared" si="17"/>
        <v>9943.950057426051</v>
      </c>
      <c r="U65" s="63">
        <f t="shared" si="18"/>
        <v>10166.012769639681</v>
      </c>
      <c r="W65" s="63">
        <f t="shared" si="15"/>
        <v>4255</v>
      </c>
      <c r="X65" s="63">
        <f t="shared" si="16"/>
        <v>6900</v>
      </c>
      <c r="Y65" s="151">
        <f t="shared" si="11"/>
        <v>733.42698597296226</v>
      </c>
      <c r="Z65" s="63">
        <f t="shared" si="12"/>
        <v>150</v>
      </c>
      <c r="AA65" s="153">
        <f t="shared" si="13"/>
        <v>127683.98723036035</v>
      </c>
      <c r="AB65" s="49">
        <f>(AA64+F65+S65+Z65)+((AA64+F65+S65+Z65)*(Dashboard!$I$20/'Amortization Schedule'!$D$13))</f>
        <v>132454.20540677145</v>
      </c>
      <c r="AC65" s="49">
        <f>(L64+J65+R65+K65)+((L64+J65+R65+K65)*(Dashboard!$I$20/'Amortization Schedule'!$D$13))</f>
        <v>135268.86942442405</v>
      </c>
      <c r="AD65" s="46">
        <f t="shared" si="14"/>
        <v>393.47764460241996</v>
      </c>
    </row>
    <row r="66" spans="3:30" x14ac:dyDescent="0.25">
      <c r="C66" s="150">
        <f t="shared" ca="1" si="0"/>
        <v>44634</v>
      </c>
      <c r="D66" s="149">
        <v>47</v>
      </c>
      <c r="E66" s="120"/>
      <c r="F66" s="151">
        <f t="shared" si="1"/>
        <v>733.42698597296226</v>
      </c>
      <c r="G66" s="63">
        <v>0</v>
      </c>
      <c r="H66" s="153">
        <f t="shared" si="2"/>
        <v>134973.09882965538</v>
      </c>
      <c r="I66" s="115"/>
      <c r="J66" s="151">
        <f t="shared" si="3"/>
        <v>733.42698597296226</v>
      </c>
      <c r="K66" s="133">
        <v>100</v>
      </c>
      <c r="L66" s="153">
        <f t="shared" si="4"/>
        <v>130207.18939388558</v>
      </c>
      <c r="M66" s="115"/>
      <c r="N66" s="63">
        <f t="shared" si="5"/>
        <v>506.99822845191125</v>
      </c>
      <c r="O66" s="63">
        <f t="shared" si="6"/>
        <v>489.56643728465207</v>
      </c>
      <c r="P66" s="63">
        <f t="shared" si="7"/>
        <v>478.81495211385129</v>
      </c>
      <c r="Q66" s="63">
        <f t="shared" si="8"/>
        <v>226.42875752105095</v>
      </c>
      <c r="R66" s="63">
        <f t="shared" si="9"/>
        <v>243.86054868831019</v>
      </c>
      <c r="S66" s="63">
        <f t="shared" si="10"/>
        <v>254.61203385911097</v>
      </c>
      <c r="T66" s="63">
        <f t="shared" si="17"/>
        <v>10187.810606114361</v>
      </c>
      <c r="U66" s="63">
        <f t="shared" si="18"/>
        <v>10420.624803498793</v>
      </c>
      <c r="W66" s="63">
        <f t="shared" si="15"/>
        <v>4355</v>
      </c>
      <c r="X66" s="63">
        <f t="shared" si="16"/>
        <v>7050</v>
      </c>
      <c r="Y66" s="151">
        <f t="shared" si="11"/>
        <v>733.42698597296226</v>
      </c>
      <c r="Z66" s="63">
        <f t="shared" si="12"/>
        <v>150</v>
      </c>
      <c r="AA66" s="153">
        <f t="shared" si="13"/>
        <v>127279.37519650123</v>
      </c>
      <c r="AB66" s="49">
        <f>(AA65+F66+S66+Z66)+((AA65+F66+S66+Z66)*(Dashboard!$I$20/'Amortization Schedule'!$D$13))</f>
        <v>132042.57690644724</v>
      </c>
      <c r="AC66" s="49">
        <f>(L65+J66+R66+K66)+((L65+J66+R66+K66)*(Dashboard!$I$20/'Amortization Schedule'!$D$13))</f>
        <v>134919.04591416602</v>
      </c>
      <c r="AD66" s="46">
        <f t="shared" si="14"/>
        <v>410.90943576967913</v>
      </c>
    </row>
    <row r="67" spans="3:30" x14ac:dyDescent="0.25">
      <c r="C67" s="150">
        <f t="shared" ca="1" si="0"/>
        <v>44664</v>
      </c>
      <c r="D67" s="149">
        <v>48</v>
      </c>
      <c r="E67" s="120"/>
      <c r="F67" s="151">
        <f t="shared" si="1"/>
        <v>733.42698597296226</v>
      </c>
      <c r="G67" s="63">
        <v>0</v>
      </c>
      <c r="H67" s="153">
        <f t="shared" si="2"/>
        <v>134745.82096429364</v>
      </c>
      <c r="I67" s="115"/>
      <c r="J67" s="151">
        <f t="shared" si="3"/>
        <v>733.42698597296226</v>
      </c>
      <c r="K67" s="133">
        <v>100</v>
      </c>
      <c r="L67" s="153">
        <f t="shared" si="4"/>
        <v>129862.03936813968</v>
      </c>
      <c r="M67" s="115"/>
      <c r="N67" s="63">
        <f t="shared" si="5"/>
        <v>506.14912061120737</v>
      </c>
      <c r="O67" s="63">
        <f t="shared" si="6"/>
        <v>488.2769602270709</v>
      </c>
      <c r="P67" s="63">
        <f t="shared" si="7"/>
        <v>477.29765698687959</v>
      </c>
      <c r="Q67" s="63">
        <f t="shared" si="8"/>
        <v>227.27786536175489</v>
      </c>
      <c r="R67" s="63">
        <f t="shared" si="9"/>
        <v>245.15002574589136</v>
      </c>
      <c r="S67" s="63">
        <f t="shared" si="10"/>
        <v>256.12932898608267</v>
      </c>
      <c r="T67" s="63">
        <f t="shared" si="17"/>
        <v>10432.960631860253</v>
      </c>
      <c r="U67" s="63">
        <f t="shared" si="18"/>
        <v>10676.754132484875</v>
      </c>
      <c r="W67" s="63">
        <f t="shared" si="15"/>
        <v>4455</v>
      </c>
      <c r="X67" s="63">
        <f t="shared" si="16"/>
        <v>7200</v>
      </c>
      <c r="Y67" s="151">
        <f t="shared" si="11"/>
        <v>733.42698597296226</v>
      </c>
      <c r="Z67" s="63">
        <f t="shared" si="12"/>
        <v>150</v>
      </c>
      <c r="AA67" s="153">
        <f t="shared" si="13"/>
        <v>126873.24586751516</v>
      </c>
      <c r="AB67" s="49">
        <f>(AA66+F67+S67+Z67)+((AA66+F67+S67+Z67)*(Dashboard!$I$20/'Amortization Schedule'!$D$13))</f>
        <v>131629.40479924678</v>
      </c>
      <c r="AC67" s="49">
        <f>(L66+J67+R67+K67)+((L66+J67+R67+K67)*(Dashboard!$I$20/'Amortization Schedule'!$D$13))</f>
        <v>134567.91056574453</v>
      </c>
      <c r="AD67" s="46">
        <f t="shared" si="14"/>
        <v>428.7815961538156</v>
      </c>
    </row>
    <row r="68" spans="3:30" x14ac:dyDescent="0.25">
      <c r="C68" s="150">
        <f t="shared" ca="1" si="0"/>
        <v>44694</v>
      </c>
      <c r="D68" s="149">
        <v>49</v>
      </c>
      <c r="E68" s="120"/>
      <c r="F68" s="151">
        <f t="shared" si="1"/>
        <v>733.42698597296226</v>
      </c>
      <c r="G68" s="63">
        <v>0</v>
      </c>
      <c r="H68" s="153">
        <f t="shared" si="2"/>
        <v>134517.69080693679</v>
      </c>
      <c r="I68" s="115"/>
      <c r="J68" s="151">
        <f t="shared" si="3"/>
        <v>733.42698597296226</v>
      </c>
      <c r="K68" s="133">
        <v>100</v>
      </c>
      <c r="L68" s="153">
        <f t="shared" si="4"/>
        <v>129515.59502979724</v>
      </c>
      <c r="M68" s="115"/>
      <c r="N68" s="63">
        <f t="shared" si="5"/>
        <v>505.29682861610081</v>
      </c>
      <c r="O68" s="63">
        <f t="shared" si="6"/>
        <v>486.98264763052379</v>
      </c>
      <c r="P68" s="63">
        <f t="shared" si="7"/>
        <v>475.77467200318182</v>
      </c>
      <c r="Q68" s="63">
        <f t="shared" si="8"/>
        <v>228.13015735686142</v>
      </c>
      <c r="R68" s="63">
        <f t="shared" si="9"/>
        <v>246.44433834243847</v>
      </c>
      <c r="S68" s="63">
        <f t="shared" si="10"/>
        <v>257.65231396978044</v>
      </c>
      <c r="T68" s="63">
        <f t="shared" si="17"/>
        <v>10679.404970202691</v>
      </c>
      <c r="U68" s="63">
        <f t="shared" si="18"/>
        <v>10934.406446454655</v>
      </c>
      <c r="W68" s="63">
        <f t="shared" si="15"/>
        <v>4555</v>
      </c>
      <c r="X68" s="63">
        <f t="shared" si="16"/>
        <v>7350</v>
      </c>
      <c r="Y68" s="151">
        <f t="shared" si="11"/>
        <v>733.42698597296226</v>
      </c>
      <c r="Z68" s="63">
        <f t="shared" si="12"/>
        <v>150</v>
      </c>
      <c r="AA68" s="153">
        <f t="shared" si="13"/>
        <v>126465.59355354538</v>
      </c>
      <c r="AB68" s="49">
        <f>(AA67+F68+S68+Z68)+((AA67+F68+S68+Z68)*(Dashboard!$I$20/'Amortization Schedule'!$D$13))</f>
        <v>131214.68329664436</v>
      </c>
      <c r="AC68" s="49">
        <f>(L67+J68+R68+K68)+((L67+J68+R68+K68)*(Dashboard!$I$20/'Amortization Schedule'!$D$13))</f>
        <v>134215.45845976647</v>
      </c>
      <c r="AD68" s="46">
        <f t="shared" si="14"/>
        <v>447.09577713939262</v>
      </c>
    </row>
    <row r="69" spans="3:30" x14ac:dyDescent="0.25">
      <c r="C69" s="150">
        <f t="shared" ca="1" si="0"/>
        <v>44724</v>
      </c>
      <c r="D69" s="149">
        <v>50</v>
      </c>
      <c r="E69" s="120"/>
      <c r="F69" s="151">
        <f t="shared" si="1"/>
        <v>733.42698597296226</v>
      </c>
      <c r="G69" s="63">
        <v>0</v>
      </c>
      <c r="H69" s="153">
        <f t="shared" si="2"/>
        <v>134288.70516148984</v>
      </c>
      <c r="I69" s="115"/>
      <c r="J69" s="151">
        <f t="shared" si="3"/>
        <v>733.42698597296226</v>
      </c>
      <c r="K69" s="133"/>
      <c r="L69" s="153">
        <f t="shared" si="4"/>
        <v>129267.85152518602</v>
      </c>
      <c r="M69" s="115"/>
      <c r="N69" s="63">
        <f t="shared" si="5"/>
        <v>504.44134052601254</v>
      </c>
      <c r="O69" s="63">
        <f t="shared" si="6"/>
        <v>485.68348136173967</v>
      </c>
      <c r="P69" s="63">
        <f t="shared" si="7"/>
        <v>474.24597582579514</v>
      </c>
      <c r="Q69" s="63">
        <f t="shared" si="8"/>
        <v>228.98564544694972</v>
      </c>
      <c r="R69" s="63">
        <f t="shared" si="9"/>
        <v>247.74350461122259</v>
      </c>
      <c r="S69" s="63">
        <f t="shared" si="10"/>
        <v>259.18101014716711</v>
      </c>
      <c r="T69" s="63">
        <f t="shared" si="17"/>
        <v>10927.148474813914</v>
      </c>
      <c r="U69" s="63">
        <f t="shared" si="18"/>
        <v>11193.587456601823</v>
      </c>
      <c r="W69" s="63">
        <f t="shared" si="15"/>
        <v>4555</v>
      </c>
      <c r="X69" s="63">
        <f t="shared" si="16"/>
        <v>7500</v>
      </c>
      <c r="Y69" s="151">
        <f t="shared" si="11"/>
        <v>733.42698597296226</v>
      </c>
      <c r="Z69" s="63">
        <f t="shared" si="12"/>
        <v>150</v>
      </c>
      <c r="AA69" s="153">
        <f t="shared" si="13"/>
        <v>126056.41254339821</v>
      </c>
      <c r="AB69" s="49">
        <f>(AA68+F69+S69+Z69)+((AA68+F69+S69+Z69)*(Dashboard!$I$20/'Amortization Schedule'!$D$13))</f>
        <v>130798.40658840715</v>
      </c>
      <c r="AC69" s="49">
        <f>(L68+J69+R69+K69)+((L68+J69+R69+K69)*(Dashboard!$I$20/'Amortization Schedule'!$D$13))</f>
        <v>133759.18465839096</v>
      </c>
      <c r="AD69" s="46">
        <f t="shared" si="14"/>
        <v>465.8536363036655</v>
      </c>
    </row>
    <row r="70" spans="3:30" x14ac:dyDescent="0.25">
      <c r="C70" s="150">
        <f t="shared" ca="1" si="0"/>
        <v>44754</v>
      </c>
      <c r="D70" s="149">
        <v>51</v>
      </c>
      <c r="E70" s="120"/>
      <c r="F70" s="151">
        <f t="shared" si="1"/>
        <v>733.42698597296226</v>
      </c>
      <c r="G70" s="63">
        <v>0</v>
      </c>
      <c r="H70" s="153">
        <f t="shared" si="2"/>
        <v>134058.86081987247</v>
      </c>
      <c r="I70" s="115"/>
      <c r="J70" s="151">
        <f t="shared" si="3"/>
        <v>733.42698597296226</v>
      </c>
      <c r="K70" s="133"/>
      <c r="L70" s="153">
        <f t="shared" si="4"/>
        <v>129019.17898243251</v>
      </c>
      <c r="M70" s="115"/>
      <c r="N70" s="63">
        <f t="shared" si="5"/>
        <v>503.58264435558652</v>
      </c>
      <c r="O70" s="63">
        <f t="shared" si="6"/>
        <v>484.75444321944758</v>
      </c>
      <c r="P70" s="63">
        <f t="shared" si="7"/>
        <v>472.71154703774329</v>
      </c>
      <c r="Q70" s="63">
        <f t="shared" si="8"/>
        <v>229.84434161737576</v>
      </c>
      <c r="R70" s="63">
        <f t="shared" si="9"/>
        <v>248.67254275351468</v>
      </c>
      <c r="S70" s="63">
        <f t="shared" si="10"/>
        <v>260.71543893521897</v>
      </c>
      <c r="T70" s="63">
        <f t="shared" si="17"/>
        <v>11175.821017567428</v>
      </c>
      <c r="U70" s="63">
        <f t="shared" si="18"/>
        <v>11454.302895537041</v>
      </c>
      <c r="W70" s="63">
        <f t="shared" si="15"/>
        <v>4555</v>
      </c>
      <c r="X70" s="63">
        <f t="shared" si="16"/>
        <v>7650</v>
      </c>
      <c r="Y70" s="151">
        <f t="shared" si="11"/>
        <v>733.42698597296226</v>
      </c>
      <c r="Z70" s="63">
        <f t="shared" si="12"/>
        <v>150</v>
      </c>
      <c r="AA70" s="153">
        <f t="shared" si="13"/>
        <v>125645.69710446299</v>
      </c>
      <c r="AB70" s="49">
        <f>(AA69+F70+S70+Z70)+((AA69+F70+S70+Z70)*(Dashboard!$I$20/'Amortization Schedule'!$D$13))</f>
        <v>130380.56884251407</v>
      </c>
      <c r="AC70" s="49">
        <f>(L69+J70+R70+K70)+((L69+J70+R70+K70)*(Dashboard!$I$20/'Amortization Schedule'!$D$13))</f>
        <v>133506.1998302603</v>
      </c>
      <c r="AD70" s="46">
        <f t="shared" si="14"/>
        <v>484.68183743980444</v>
      </c>
    </row>
    <row r="71" spans="3:30" x14ac:dyDescent="0.25">
      <c r="C71" s="150">
        <f t="shared" ca="1" si="0"/>
        <v>44784</v>
      </c>
      <c r="D71" s="149">
        <v>52</v>
      </c>
      <c r="E71" s="120"/>
      <c r="F71" s="151">
        <f t="shared" si="1"/>
        <v>733.42698597296226</v>
      </c>
      <c r="G71" s="63">
        <v>0</v>
      </c>
      <c r="H71" s="153">
        <f t="shared" si="2"/>
        <v>133828.15456197402</v>
      </c>
      <c r="I71" s="115"/>
      <c r="J71" s="151">
        <f t="shared" si="3"/>
        <v>733.42698597296226</v>
      </c>
      <c r="K71" s="133"/>
      <c r="L71" s="153">
        <f t="shared" si="4"/>
        <v>128769.57391764368</v>
      </c>
      <c r="M71" s="115"/>
      <c r="N71" s="63">
        <f t="shared" si="5"/>
        <v>502.72072807452128</v>
      </c>
      <c r="O71" s="63">
        <f t="shared" si="6"/>
        <v>483.82192118412189</v>
      </c>
      <c r="P71" s="63">
        <f t="shared" si="7"/>
        <v>471.17136414173621</v>
      </c>
      <c r="Q71" s="63">
        <f t="shared" si="8"/>
        <v>230.70625789844092</v>
      </c>
      <c r="R71" s="63">
        <f t="shared" si="9"/>
        <v>249.60506478884037</v>
      </c>
      <c r="S71" s="63">
        <f t="shared" si="10"/>
        <v>262.25562183122605</v>
      </c>
      <c r="T71" s="63">
        <f t="shared" si="17"/>
        <v>11425.426082356269</v>
      </c>
      <c r="U71" s="63">
        <f t="shared" si="18"/>
        <v>11716.558517368267</v>
      </c>
      <c r="W71" s="63">
        <f t="shared" si="15"/>
        <v>4555</v>
      </c>
      <c r="X71" s="63">
        <f t="shared" si="16"/>
        <v>7800</v>
      </c>
      <c r="Y71" s="151">
        <f t="shared" si="11"/>
        <v>733.42698597296226</v>
      </c>
      <c r="Z71" s="63">
        <f t="shared" si="12"/>
        <v>150</v>
      </c>
      <c r="AA71" s="153">
        <f t="shared" si="13"/>
        <v>125233.44148263177</v>
      </c>
      <c r="AB71" s="49">
        <f>(AA70+F71+S71+Z71)+((AA70+F71+S71+Z71)*(Dashboard!$I$20/'Amortization Schedule'!$D$13))</f>
        <v>129961.16420507386</v>
      </c>
      <c r="AC71" s="49">
        <f>(L70+J71+R71+K71)+((L70+J71+R71+K71)*(Dashboard!$I$20/'Amortization Schedule'!$D$13))</f>
        <v>133252.26630902415</v>
      </c>
      <c r="AD71" s="46">
        <f t="shared" si="14"/>
        <v>503.58064433020382</v>
      </c>
    </row>
    <row r="72" spans="3:30" x14ac:dyDescent="0.25">
      <c r="C72" s="150">
        <f t="shared" ca="1" si="0"/>
        <v>44814</v>
      </c>
      <c r="D72" s="149">
        <v>53</v>
      </c>
      <c r="E72" s="120"/>
      <c r="F72" s="151">
        <f t="shared" si="1"/>
        <v>733.42698597296226</v>
      </c>
      <c r="G72" s="63">
        <v>0</v>
      </c>
      <c r="H72" s="153">
        <f t="shared" si="2"/>
        <v>133596.58315560847</v>
      </c>
      <c r="I72" s="115"/>
      <c r="J72" s="151">
        <f t="shared" si="3"/>
        <v>733.42698597296226</v>
      </c>
      <c r="K72" s="133"/>
      <c r="L72" s="153">
        <f t="shared" si="4"/>
        <v>128519.03283386187</v>
      </c>
      <c r="M72" s="115"/>
      <c r="N72" s="63">
        <f t="shared" si="5"/>
        <v>501.85557960740215</v>
      </c>
      <c r="O72" s="63">
        <f t="shared" si="6"/>
        <v>482.88590219116378</v>
      </c>
      <c r="P72" s="63">
        <f t="shared" si="7"/>
        <v>469.62540555986908</v>
      </c>
      <c r="Q72" s="63">
        <f t="shared" si="8"/>
        <v>231.57140636556008</v>
      </c>
      <c r="R72" s="63">
        <f t="shared" si="9"/>
        <v>250.54108378179848</v>
      </c>
      <c r="S72" s="63">
        <f t="shared" si="10"/>
        <v>263.80158041309318</v>
      </c>
      <c r="T72" s="63">
        <f t="shared" si="17"/>
        <v>11675.967166138067</v>
      </c>
      <c r="U72" s="63">
        <f t="shared" si="18"/>
        <v>11980.36009778136</v>
      </c>
      <c r="W72" s="63">
        <f t="shared" si="15"/>
        <v>4555</v>
      </c>
      <c r="X72" s="63">
        <f t="shared" si="16"/>
        <v>7950</v>
      </c>
      <c r="Y72" s="151">
        <f t="shared" si="11"/>
        <v>733.42698597296226</v>
      </c>
      <c r="Z72" s="63">
        <f t="shared" si="12"/>
        <v>150</v>
      </c>
      <c r="AA72" s="153">
        <f t="shared" si="13"/>
        <v>124819.63990221867</v>
      </c>
      <c r="AB72" s="49">
        <f>(AA71+F72+S72+Z72)+((AA71+F72+S72+Z72)*(Dashboard!$I$20/'Amortization Schedule'!$D$13))</f>
        <v>129540.18680024327</v>
      </c>
      <c r="AC72" s="49">
        <f>(L71+J72+R72+K72)+((L71+J72+R72+K72)*(Dashboard!$I$20/'Amortization Schedule'!$D$13))</f>
        <v>132997.3805370834</v>
      </c>
      <c r="AD72" s="46">
        <f t="shared" si="14"/>
        <v>522.55032174644225</v>
      </c>
    </row>
    <row r="73" spans="3:30" x14ac:dyDescent="0.25">
      <c r="C73" s="150">
        <f t="shared" ca="1" si="0"/>
        <v>44844</v>
      </c>
      <c r="D73" s="149">
        <v>54</v>
      </c>
      <c r="E73" s="120"/>
      <c r="F73" s="151">
        <f t="shared" si="1"/>
        <v>733.42698597296226</v>
      </c>
      <c r="G73" s="63">
        <v>0</v>
      </c>
      <c r="H73" s="153">
        <f t="shared" si="2"/>
        <v>133364.14335646905</v>
      </c>
      <c r="I73" s="115"/>
      <c r="J73" s="151">
        <f t="shared" si="3"/>
        <v>733.42698597296226</v>
      </c>
      <c r="K73" s="133"/>
      <c r="L73" s="153">
        <f t="shared" si="4"/>
        <v>128267.5522210159</v>
      </c>
      <c r="M73" s="115"/>
      <c r="N73" s="63">
        <f t="shared" si="5"/>
        <v>500.98718683353133</v>
      </c>
      <c r="O73" s="63">
        <f t="shared" si="6"/>
        <v>481.946373126982</v>
      </c>
      <c r="P73" s="63">
        <f t="shared" si="7"/>
        <v>468.07364963331997</v>
      </c>
      <c r="Q73" s="63">
        <f t="shared" si="8"/>
        <v>232.4397991394309</v>
      </c>
      <c r="R73" s="63">
        <f t="shared" si="9"/>
        <v>251.48061284598026</v>
      </c>
      <c r="S73" s="63">
        <f t="shared" si="10"/>
        <v>265.35333633964228</v>
      </c>
      <c r="T73" s="63">
        <f t="shared" si="17"/>
        <v>11927.447778984048</v>
      </c>
      <c r="U73" s="63">
        <f t="shared" si="18"/>
        <v>12245.713434121002</v>
      </c>
      <c r="W73" s="63">
        <f t="shared" si="15"/>
        <v>4555</v>
      </c>
      <c r="X73" s="63">
        <f t="shared" si="16"/>
        <v>8100</v>
      </c>
      <c r="Y73" s="151">
        <f t="shared" si="11"/>
        <v>733.42698597296226</v>
      </c>
      <c r="Z73" s="63">
        <f t="shared" si="12"/>
        <v>150</v>
      </c>
      <c r="AA73" s="153">
        <f t="shared" si="13"/>
        <v>124404.28656587903</v>
      </c>
      <c r="AB73" s="49">
        <f>(AA72+F73+S73+Z73)+((AA72+F73+S73+Z73)*(Dashboard!$I$20/'Amortization Schedule'!$D$13))</f>
        <v>129117.63073014456</v>
      </c>
      <c r="AC73" s="49">
        <f>(L72+J73+R73+K73)+((L72+J73+R73+K73)*(Dashboard!$I$20/'Amortization Schedule'!$D$13))</f>
        <v>132741.53894349784</v>
      </c>
      <c r="AD73" s="46">
        <f t="shared" si="14"/>
        <v>541.59113545299158</v>
      </c>
    </row>
    <row r="74" spans="3:30" x14ac:dyDescent="0.25">
      <c r="C74" s="150">
        <f t="shared" ca="1" si="0"/>
        <v>44874</v>
      </c>
      <c r="D74" s="149">
        <v>55</v>
      </c>
      <c r="E74" s="120"/>
      <c r="F74" s="151">
        <f t="shared" si="1"/>
        <v>733.42698597296226</v>
      </c>
      <c r="G74" s="63">
        <v>0</v>
      </c>
      <c r="H74" s="153">
        <f t="shared" si="2"/>
        <v>133130.83190808285</v>
      </c>
      <c r="I74" s="115"/>
      <c r="J74" s="151">
        <f t="shared" si="3"/>
        <v>733.42698597296226</v>
      </c>
      <c r="K74" s="133"/>
      <c r="L74" s="153">
        <f t="shared" si="4"/>
        <v>128015.12855587175</v>
      </c>
      <c r="M74" s="115"/>
      <c r="N74" s="63">
        <f t="shared" si="5"/>
        <v>500.11553758675848</v>
      </c>
      <c r="O74" s="63">
        <f t="shared" si="6"/>
        <v>481.00332082880959</v>
      </c>
      <c r="P74" s="63">
        <f t="shared" si="7"/>
        <v>466.51607462204635</v>
      </c>
      <c r="Q74" s="63">
        <f t="shared" si="8"/>
        <v>233.31144838620378</v>
      </c>
      <c r="R74" s="63">
        <f t="shared" si="9"/>
        <v>252.42366514415266</v>
      </c>
      <c r="S74" s="63">
        <f t="shared" si="10"/>
        <v>266.91091135091591</v>
      </c>
      <c r="T74" s="63">
        <f t="shared" si="17"/>
        <v>12179.871444128201</v>
      </c>
      <c r="U74" s="63">
        <f t="shared" si="18"/>
        <v>12512.624345471919</v>
      </c>
      <c r="W74" s="63">
        <f t="shared" si="15"/>
        <v>4555</v>
      </c>
      <c r="X74" s="63">
        <f t="shared" si="16"/>
        <v>8250</v>
      </c>
      <c r="Y74" s="151">
        <f t="shared" si="11"/>
        <v>733.42698597296226</v>
      </c>
      <c r="Z74" s="63">
        <f t="shared" si="12"/>
        <v>150</v>
      </c>
      <c r="AA74" s="153">
        <f t="shared" si="13"/>
        <v>123987.37565452811</v>
      </c>
      <c r="AB74" s="49">
        <f>(AA73+F74+S74+Z74)+((AA73+F74+S74+Z74)*(Dashboard!$I$20/'Amortization Schedule'!$D$13))</f>
        <v>128693.49007478298</v>
      </c>
      <c r="AC74" s="49">
        <f>(L73+J74+R74+K74)+((L73+J74+R74+K74)*(Dashboard!$I$20/'Amortization Schedule'!$D$13))</f>
        <v>132484.73794393634</v>
      </c>
      <c r="AD74" s="46">
        <f t="shared" si="14"/>
        <v>560.70335221094047</v>
      </c>
    </row>
    <row r="75" spans="3:30" x14ac:dyDescent="0.25">
      <c r="C75" s="150">
        <f t="shared" ca="1" si="0"/>
        <v>44904</v>
      </c>
      <c r="D75" s="149">
        <v>56</v>
      </c>
      <c r="E75" s="120"/>
      <c r="F75" s="151">
        <f t="shared" si="1"/>
        <v>733.42698597296226</v>
      </c>
      <c r="G75" s="63">
        <v>0</v>
      </c>
      <c r="H75" s="153">
        <f t="shared" si="2"/>
        <v>132896.6455417652</v>
      </c>
      <c r="I75" s="115"/>
      <c r="J75" s="151">
        <f t="shared" si="3"/>
        <v>733.42698597296226</v>
      </c>
      <c r="K75" s="133"/>
      <c r="L75" s="153">
        <f t="shared" si="4"/>
        <v>127761.75830198331</v>
      </c>
      <c r="M75" s="115"/>
      <c r="N75" s="63">
        <f t="shared" si="5"/>
        <v>499.24061965531024</v>
      </c>
      <c r="O75" s="63">
        <f t="shared" si="6"/>
        <v>480.05673208451907</v>
      </c>
      <c r="P75" s="63">
        <f t="shared" si="7"/>
        <v>464.95265870448037</v>
      </c>
      <c r="Q75" s="63">
        <f t="shared" si="8"/>
        <v>234.18636631765204</v>
      </c>
      <c r="R75" s="63">
        <f t="shared" si="9"/>
        <v>253.37025388844319</v>
      </c>
      <c r="S75" s="63">
        <f t="shared" si="10"/>
        <v>268.47432726848189</v>
      </c>
      <c r="T75" s="63">
        <f t="shared" si="17"/>
        <v>12433.241698016644</v>
      </c>
      <c r="U75" s="63">
        <f t="shared" si="18"/>
        <v>12781.098672740402</v>
      </c>
      <c r="W75" s="63">
        <f t="shared" si="15"/>
        <v>4555</v>
      </c>
      <c r="X75" s="63">
        <f t="shared" si="16"/>
        <v>8400</v>
      </c>
      <c r="Y75" s="151">
        <f t="shared" si="11"/>
        <v>733.42698597296226</v>
      </c>
      <c r="Z75" s="63">
        <f t="shared" si="12"/>
        <v>150</v>
      </c>
      <c r="AA75" s="153">
        <f t="shared" si="13"/>
        <v>123568.90132725962</v>
      </c>
      <c r="AB75" s="49">
        <f>(AA74+F75+S75+Z75)+((AA74+F75+S75+Z75)*(Dashboard!$I$20/'Amortization Schedule'!$D$13))</f>
        <v>128267.75889196381</v>
      </c>
      <c r="AC75" s="49">
        <f>(L74+J75+R75+K75)+((L74+J75+R75+K75)*(Dashboard!$I$20/'Amortization Schedule'!$D$13))</f>
        <v>132226.97394062649</v>
      </c>
      <c r="AD75" s="46">
        <f t="shared" si="14"/>
        <v>579.88723978173164</v>
      </c>
    </row>
    <row r="76" spans="3:30" x14ac:dyDescent="0.25">
      <c r="C76" s="150">
        <f t="shared" ca="1" si="0"/>
        <v>44934</v>
      </c>
      <c r="D76" s="149">
        <v>57</v>
      </c>
      <c r="E76" s="120"/>
      <c r="F76" s="151">
        <f t="shared" si="1"/>
        <v>733.42698597296226</v>
      </c>
      <c r="G76" s="63">
        <v>0</v>
      </c>
      <c r="H76" s="153">
        <f t="shared" si="2"/>
        <v>132661.58097657387</v>
      </c>
      <c r="I76" s="115"/>
      <c r="J76" s="151">
        <f t="shared" si="3"/>
        <v>733.42698597296226</v>
      </c>
      <c r="K76" s="133"/>
      <c r="L76" s="153">
        <f t="shared" si="4"/>
        <v>127507.43790964279</v>
      </c>
      <c r="M76" s="115"/>
      <c r="N76" s="63">
        <f t="shared" si="5"/>
        <v>498.36242078161905</v>
      </c>
      <c r="O76" s="63">
        <f t="shared" si="6"/>
        <v>479.10659363243741</v>
      </c>
      <c r="P76" s="63">
        <f t="shared" si="7"/>
        <v>463.38337997722357</v>
      </c>
      <c r="Q76" s="63">
        <f t="shared" si="8"/>
        <v>235.06456519134323</v>
      </c>
      <c r="R76" s="63">
        <f t="shared" si="9"/>
        <v>254.32039234052485</v>
      </c>
      <c r="S76" s="63">
        <f t="shared" si="10"/>
        <v>270.04360599573869</v>
      </c>
      <c r="T76" s="63">
        <f t="shared" si="17"/>
        <v>12687.562090357169</v>
      </c>
      <c r="U76" s="63">
        <f t="shared" si="18"/>
        <v>13051.142278736141</v>
      </c>
      <c r="W76" s="63">
        <f t="shared" si="15"/>
        <v>4555</v>
      </c>
      <c r="X76" s="63">
        <f t="shared" si="16"/>
        <v>8550</v>
      </c>
      <c r="Y76" s="151">
        <f t="shared" si="11"/>
        <v>733.42698597296226</v>
      </c>
      <c r="Z76" s="63">
        <f t="shared" si="12"/>
        <v>150</v>
      </c>
      <c r="AA76" s="153">
        <f t="shared" si="13"/>
        <v>123148.85772126388</v>
      </c>
      <c r="AB76" s="49">
        <f>(AA75+F76+S76+Z76)+((AA75+F76+S76+Z76)*(Dashboard!$I$20/'Amortization Schedule'!$D$13))</f>
        <v>127840.43121720904</v>
      </c>
      <c r="AC76" s="49">
        <f>(L75+J76+R76+K76)+((L75+J76+R76+K76)*(Dashboard!$I$20/'Amortization Schedule'!$D$13))</f>
        <v>131968.24332230422</v>
      </c>
      <c r="AD76" s="46">
        <f t="shared" si="14"/>
        <v>599.14306693091328</v>
      </c>
    </row>
    <row r="77" spans="3:30" x14ac:dyDescent="0.25">
      <c r="C77" s="150">
        <f t="shared" ca="1" si="0"/>
        <v>44964</v>
      </c>
      <c r="D77" s="149">
        <v>58</v>
      </c>
      <c r="E77" s="120"/>
      <c r="F77" s="151">
        <f t="shared" si="1"/>
        <v>733.42698597296226</v>
      </c>
      <c r="G77" s="63">
        <v>0</v>
      </c>
      <c r="H77" s="153">
        <f t="shared" si="2"/>
        <v>132425.63491926304</v>
      </c>
      <c r="I77" s="115"/>
      <c r="J77" s="151">
        <f t="shared" si="3"/>
        <v>733.42698597296226</v>
      </c>
      <c r="K77" s="133">
        <v>100</v>
      </c>
      <c r="L77" s="153">
        <f t="shared" si="4"/>
        <v>127152.16381583098</v>
      </c>
      <c r="M77" s="115"/>
      <c r="N77" s="63">
        <f t="shared" si="5"/>
        <v>497.48092866215143</v>
      </c>
      <c r="O77" s="63">
        <f t="shared" si="6"/>
        <v>478.15289216116042</v>
      </c>
      <c r="P77" s="63">
        <f t="shared" si="7"/>
        <v>461.80821645473952</v>
      </c>
      <c r="Q77" s="63">
        <f t="shared" si="8"/>
        <v>235.94605731081083</v>
      </c>
      <c r="R77" s="63">
        <f t="shared" si="9"/>
        <v>255.27409381180183</v>
      </c>
      <c r="S77" s="63">
        <f t="shared" si="10"/>
        <v>271.61876951822273</v>
      </c>
      <c r="T77" s="63">
        <f t="shared" si="17"/>
        <v>12942.836184168971</v>
      </c>
      <c r="U77" s="63">
        <f t="shared" si="18"/>
        <v>13322.761048254364</v>
      </c>
      <c r="W77" s="63">
        <f t="shared" si="15"/>
        <v>4655</v>
      </c>
      <c r="X77" s="63">
        <f t="shared" si="16"/>
        <v>8700</v>
      </c>
      <c r="Y77" s="151">
        <f t="shared" si="11"/>
        <v>733.42698597296226</v>
      </c>
      <c r="Z77" s="63">
        <f t="shared" si="12"/>
        <v>150</v>
      </c>
      <c r="AA77" s="153">
        <f t="shared" si="13"/>
        <v>122727.23895174566</v>
      </c>
      <c r="AB77" s="49">
        <f>(AA76+F77+S77+Z77)+((AA76+F77+S77+Z77)*(Dashboard!$I$20/'Amortization Schedule'!$D$13))</f>
        <v>127411.50106367393</v>
      </c>
      <c r="AC77" s="49">
        <f>(L76+J77+R77+K77)+((L76+J77+R77+K77)*(Dashboard!$I$20/'Amortization Schedule'!$D$13))</f>
        <v>131811.04246416324</v>
      </c>
      <c r="AD77" s="46">
        <f t="shared" si="14"/>
        <v>618.47110343190434</v>
      </c>
    </row>
    <row r="78" spans="3:30" x14ac:dyDescent="0.25">
      <c r="C78" s="150">
        <f t="shared" ca="1" si="0"/>
        <v>44994</v>
      </c>
      <c r="D78" s="149">
        <v>59</v>
      </c>
      <c r="E78" s="120"/>
      <c r="F78" s="151">
        <f t="shared" si="1"/>
        <v>733.42698597296226</v>
      </c>
      <c r="G78" s="63">
        <v>0</v>
      </c>
      <c r="H78" s="153">
        <f t="shared" si="2"/>
        <v>132188.80406423731</v>
      </c>
      <c r="I78" s="115"/>
      <c r="J78" s="151">
        <f t="shared" si="3"/>
        <v>733.42698597296226</v>
      </c>
      <c r="K78" s="133">
        <v>100</v>
      </c>
      <c r="L78" s="153">
        <f t="shared" si="4"/>
        <v>126795.55744416738</v>
      </c>
      <c r="M78" s="115"/>
      <c r="N78" s="63">
        <f t="shared" si="5"/>
        <v>496.59613094723596</v>
      </c>
      <c r="O78" s="63">
        <f t="shared" si="6"/>
        <v>476.82061430936614</v>
      </c>
      <c r="P78" s="63">
        <f t="shared" si="7"/>
        <v>460.22714606904623</v>
      </c>
      <c r="Q78" s="63">
        <f t="shared" si="8"/>
        <v>236.83085502572632</v>
      </c>
      <c r="R78" s="63">
        <f t="shared" si="9"/>
        <v>256.60637166359612</v>
      </c>
      <c r="S78" s="63">
        <f t="shared" si="10"/>
        <v>273.19983990391603</v>
      </c>
      <c r="T78" s="63">
        <f t="shared" si="17"/>
        <v>13199.442555832567</v>
      </c>
      <c r="U78" s="63">
        <f t="shared" si="18"/>
        <v>13595.960888158281</v>
      </c>
      <c r="W78" s="63">
        <f t="shared" si="15"/>
        <v>4755</v>
      </c>
      <c r="X78" s="63">
        <f t="shared" si="16"/>
        <v>8850</v>
      </c>
      <c r="Y78" s="151">
        <f t="shared" si="11"/>
        <v>733.42698597296226</v>
      </c>
      <c r="Z78" s="63">
        <f t="shared" si="12"/>
        <v>150</v>
      </c>
      <c r="AA78" s="153">
        <f t="shared" si="13"/>
        <v>122304.03911184175</v>
      </c>
      <c r="AB78" s="49">
        <f>(AA77+F78+S78+Z78)+((AA77+F78+S78+Z78)*(Dashboard!$I$20/'Amortization Schedule'!$D$13))</f>
        <v>126980.96242206311</v>
      </c>
      <c r="AC78" s="49">
        <f>(L77+J78+R78+K78)+((L77+J78+R78+K78)*(Dashboard!$I$20/'Amortization Schedule'!$D$13))</f>
        <v>131448.25210280422</v>
      </c>
      <c r="AD78" s="46">
        <f t="shared" si="14"/>
        <v>638.24662006977417</v>
      </c>
    </row>
    <row r="79" spans="3:30" x14ac:dyDescent="0.25">
      <c r="C79" s="150">
        <f t="shared" ca="1" si="0"/>
        <v>45024</v>
      </c>
      <c r="D79" s="149">
        <v>60</v>
      </c>
      <c r="E79" s="120"/>
      <c r="F79" s="151">
        <f t="shared" si="1"/>
        <v>733.42698597296226</v>
      </c>
      <c r="G79" s="63">
        <v>0</v>
      </c>
      <c r="H79" s="153">
        <f t="shared" si="2"/>
        <v>131951.08509350524</v>
      </c>
      <c r="I79" s="115"/>
      <c r="J79" s="151">
        <f t="shared" si="3"/>
        <v>733.42698597296226</v>
      </c>
      <c r="K79" s="133">
        <v>100</v>
      </c>
      <c r="L79" s="153">
        <f t="shared" si="4"/>
        <v>126437.61379861005</v>
      </c>
      <c r="M79" s="115"/>
      <c r="N79" s="63">
        <f t="shared" si="5"/>
        <v>495.70801524088932</v>
      </c>
      <c r="O79" s="63">
        <f t="shared" si="6"/>
        <v>475.48334041562765</v>
      </c>
      <c r="P79" s="63">
        <f t="shared" si="7"/>
        <v>458.64014666940653</v>
      </c>
      <c r="Q79" s="63">
        <f t="shared" si="8"/>
        <v>237.71897073207282</v>
      </c>
      <c r="R79" s="63">
        <f t="shared" si="9"/>
        <v>257.94364555733461</v>
      </c>
      <c r="S79" s="63">
        <f t="shared" si="10"/>
        <v>274.78683930355572</v>
      </c>
      <c r="T79" s="63">
        <f t="shared" si="17"/>
        <v>13457.386201389902</v>
      </c>
      <c r="U79" s="63">
        <f t="shared" si="18"/>
        <v>13870.747727461836</v>
      </c>
      <c r="W79" s="63">
        <f t="shared" si="15"/>
        <v>4855</v>
      </c>
      <c r="X79" s="63">
        <f t="shared" si="16"/>
        <v>9000</v>
      </c>
      <c r="Y79" s="151">
        <f t="shared" si="11"/>
        <v>733.42698597296226</v>
      </c>
      <c r="Z79" s="63">
        <f t="shared" si="12"/>
        <v>150</v>
      </c>
      <c r="AA79" s="153">
        <f t="shared" si="13"/>
        <v>121879.25227253819</v>
      </c>
      <c r="AB79" s="49">
        <f>(AA78+F79+S79+Z79)+((AA78+F79+S79+Z79)*(Dashboard!$I$20/'Amortization Schedule'!$D$13))</f>
        <v>126548.80926054623</v>
      </c>
      <c r="AC79" s="49">
        <f>(L78+J79+R79+K79)+((L78+J79+R79+K79)*(Dashboard!$I$20/'Amortization Schedule'!$D$13))</f>
        <v>131084.10127759012</v>
      </c>
      <c r="AD79" s="46">
        <f t="shared" si="14"/>
        <v>658.47129489503584</v>
      </c>
    </row>
    <row r="80" spans="3:30" x14ac:dyDescent="0.25">
      <c r="C80" s="150">
        <f t="shared" ca="1" si="0"/>
        <v>45054</v>
      </c>
      <c r="D80" s="149">
        <v>61</v>
      </c>
      <c r="E80" s="120"/>
      <c r="F80" s="151">
        <f t="shared" si="1"/>
        <v>733.42698597296226</v>
      </c>
      <c r="G80" s="63">
        <v>0</v>
      </c>
      <c r="H80" s="153">
        <f t="shared" si="2"/>
        <v>131712.47467663293</v>
      </c>
      <c r="I80" s="115"/>
      <c r="J80" s="151">
        <f t="shared" si="3"/>
        <v>733.42698597296226</v>
      </c>
      <c r="K80" s="133">
        <v>100</v>
      </c>
      <c r="L80" s="153">
        <f t="shared" si="4"/>
        <v>126078.32786438188</v>
      </c>
      <c r="M80" s="115"/>
      <c r="N80" s="63">
        <f t="shared" si="5"/>
        <v>494.81656910064419</v>
      </c>
      <c r="O80" s="63">
        <f t="shared" si="6"/>
        <v>474.14105174478766</v>
      </c>
      <c r="P80" s="63">
        <f t="shared" si="7"/>
        <v>457.04719602201817</v>
      </c>
      <c r="Q80" s="63">
        <f t="shared" si="8"/>
        <v>238.61041687231804</v>
      </c>
      <c r="R80" s="63">
        <f t="shared" si="9"/>
        <v>259.2859342281746</v>
      </c>
      <c r="S80" s="63">
        <f t="shared" si="10"/>
        <v>276.37978995094409</v>
      </c>
      <c r="T80" s="63">
        <f t="shared" si="17"/>
        <v>13716.672135618077</v>
      </c>
      <c r="U80" s="63">
        <f t="shared" si="18"/>
        <v>14147.12751741278</v>
      </c>
      <c r="W80" s="63">
        <f t="shared" si="15"/>
        <v>4955</v>
      </c>
      <c r="X80" s="63">
        <f t="shared" si="16"/>
        <v>9150</v>
      </c>
      <c r="Y80" s="151">
        <f t="shared" si="11"/>
        <v>733.42698597296226</v>
      </c>
      <c r="Z80" s="63">
        <f t="shared" si="12"/>
        <v>150</v>
      </c>
      <c r="AA80" s="153">
        <f t="shared" si="13"/>
        <v>121452.87248258725</v>
      </c>
      <c r="AB80" s="49">
        <f>(AA79+F80+S80+Z80)+((AA79+F80+S80+Z80)*(Dashboard!$I$20/'Amortization Schedule'!$D$13))</f>
        <v>126115.03552467364</v>
      </c>
      <c r="AC80" s="49">
        <f>(L79+J80+R80+K80)+((L79+J80+R80+K80)*(Dashboard!$I$20/'Amortization Schedule'!$D$13))</f>
        <v>130718.58488678148</v>
      </c>
      <c r="AD80" s="46">
        <f t="shared" si="14"/>
        <v>679.14681225089237</v>
      </c>
    </row>
    <row r="81" spans="3:30" x14ac:dyDescent="0.25">
      <c r="C81" s="150">
        <f t="shared" ca="1" si="0"/>
        <v>45084</v>
      </c>
      <c r="D81" s="149">
        <v>62</v>
      </c>
      <c r="E81" s="120"/>
      <c r="F81" s="151">
        <f t="shared" si="1"/>
        <v>733.42698597296226</v>
      </c>
      <c r="G81" s="63">
        <v>0</v>
      </c>
      <c r="H81" s="153">
        <f t="shared" si="2"/>
        <v>131472.96947069734</v>
      </c>
      <c r="I81" s="115"/>
      <c r="J81" s="151">
        <f t="shared" si="3"/>
        <v>733.42698597296226</v>
      </c>
      <c r="K81" s="133">
        <v>100</v>
      </c>
      <c r="L81" s="153">
        <f t="shared" si="4"/>
        <v>125717.69460790035</v>
      </c>
      <c r="M81" s="115"/>
      <c r="N81" s="63">
        <f t="shared" si="5"/>
        <v>493.92178003737291</v>
      </c>
      <c r="O81" s="63">
        <f t="shared" si="6"/>
        <v>472.79372949143203</v>
      </c>
      <c r="P81" s="63">
        <f t="shared" si="7"/>
        <v>455.44827180970219</v>
      </c>
      <c r="Q81" s="63">
        <f t="shared" si="8"/>
        <v>239.50520593558923</v>
      </c>
      <c r="R81" s="63">
        <f t="shared" si="9"/>
        <v>260.63325648153022</v>
      </c>
      <c r="S81" s="63">
        <f t="shared" si="10"/>
        <v>277.97871416326007</v>
      </c>
      <c r="T81" s="63">
        <f t="shared" si="17"/>
        <v>13977.305392099606</v>
      </c>
      <c r="U81" s="63">
        <f t="shared" si="18"/>
        <v>14425.106231576041</v>
      </c>
      <c r="W81" s="63">
        <f t="shared" si="15"/>
        <v>5055</v>
      </c>
      <c r="X81" s="63">
        <f t="shared" si="16"/>
        <v>9300</v>
      </c>
      <c r="Y81" s="151">
        <f t="shared" si="11"/>
        <v>733.42698597296226</v>
      </c>
      <c r="Z81" s="63">
        <f t="shared" si="12"/>
        <v>150</v>
      </c>
      <c r="AA81" s="153">
        <f t="shared" si="13"/>
        <v>121024.89376842399</v>
      </c>
      <c r="AB81" s="49">
        <f>(AA80+F81+S81+Z81)+((AA80+F81+S81+Z81)*(Dashboard!$I$20/'Amortization Schedule'!$D$13))</f>
        <v>125679.63513729155</v>
      </c>
      <c r="AC81" s="49">
        <f>(L80+J81+R81+K81)+((L80+J81+R81+K81)*(Dashboard!$I$20/'Amortization Schedule'!$D$13))</f>
        <v>130351.69780950728</v>
      </c>
      <c r="AD81" s="46">
        <f t="shared" si="14"/>
        <v>700.2748627968333</v>
      </c>
    </row>
    <row r="82" spans="3:30" x14ac:dyDescent="0.25">
      <c r="C82" s="150">
        <f t="shared" ca="1" si="0"/>
        <v>45114</v>
      </c>
      <c r="D82" s="149">
        <v>63</v>
      </c>
      <c r="E82" s="120"/>
      <c r="F82" s="151">
        <f t="shared" si="1"/>
        <v>733.42698597296226</v>
      </c>
      <c r="G82" s="63">
        <v>0</v>
      </c>
      <c r="H82" s="153">
        <f t="shared" si="2"/>
        <v>131232.5661202395</v>
      </c>
      <c r="I82" s="115"/>
      <c r="J82" s="151">
        <f t="shared" si="3"/>
        <v>733.42698597296226</v>
      </c>
      <c r="K82" s="133">
        <v>100</v>
      </c>
      <c r="L82" s="153">
        <f t="shared" si="4"/>
        <v>125355.70897670701</v>
      </c>
      <c r="M82" s="115"/>
      <c r="N82" s="63">
        <f t="shared" si="5"/>
        <v>493.02363551511456</v>
      </c>
      <c r="O82" s="63">
        <f t="shared" si="6"/>
        <v>471.44135477962629</v>
      </c>
      <c r="P82" s="63">
        <f t="shared" si="7"/>
        <v>453.84335163158994</v>
      </c>
      <c r="Q82" s="63">
        <f t="shared" si="8"/>
        <v>240.40335045784772</v>
      </c>
      <c r="R82" s="63">
        <f t="shared" si="9"/>
        <v>261.98563119333596</v>
      </c>
      <c r="S82" s="63">
        <f t="shared" si="10"/>
        <v>279.58363434137232</v>
      </c>
      <c r="T82" s="63">
        <f t="shared" si="17"/>
        <v>14239.291023292943</v>
      </c>
      <c r="U82" s="63">
        <f t="shared" si="18"/>
        <v>14704.689865917413</v>
      </c>
      <c r="W82" s="63">
        <f t="shared" si="15"/>
        <v>5155</v>
      </c>
      <c r="X82" s="63">
        <f t="shared" si="16"/>
        <v>9450</v>
      </c>
      <c r="Y82" s="151">
        <f t="shared" si="11"/>
        <v>733.42698597296226</v>
      </c>
      <c r="Z82" s="63">
        <f t="shared" si="12"/>
        <v>150</v>
      </c>
      <c r="AA82" s="153">
        <f t="shared" si="13"/>
        <v>120595.31013408263</v>
      </c>
      <c r="AB82" s="49">
        <f>(AA81+F82+S82+Z82)+((AA81+F82+S82+Z82)*(Dashboard!$I$20/'Amortization Schedule'!$D$13))</f>
        <v>125242.60199845678</v>
      </c>
      <c r="AC82" s="49">
        <f>(L81+J82+R82+K82)+((L81+J82+R82+K82)*(Dashboard!$I$20/'Amortization Schedule'!$D$13))</f>
        <v>129983.43490569333</v>
      </c>
      <c r="AD82" s="46">
        <f t="shared" si="14"/>
        <v>721.85714353232152</v>
      </c>
    </row>
    <row r="83" spans="3:30" x14ac:dyDescent="0.25">
      <c r="C83" s="150">
        <f t="shared" ref="C83:C146" ca="1" si="19">$D$11+(D83*30)</f>
        <v>45144</v>
      </c>
      <c r="D83" s="149">
        <v>64</v>
      </c>
      <c r="E83" s="120"/>
      <c r="F83" s="151">
        <f t="shared" si="1"/>
        <v>733.42698597296226</v>
      </c>
      <c r="G83" s="63">
        <v>0</v>
      </c>
      <c r="H83" s="153">
        <f t="shared" si="2"/>
        <v>130991.26125721744</v>
      </c>
      <c r="I83" s="115"/>
      <c r="J83" s="151">
        <f t="shared" si="3"/>
        <v>733.42698597296226</v>
      </c>
      <c r="K83" s="133">
        <v>100</v>
      </c>
      <c r="L83" s="153">
        <f t="shared" si="4"/>
        <v>124992.3658993967</v>
      </c>
      <c r="M83" s="115"/>
      <c r="N83" s="63">
        <f t="shared" si="5"/>
        <v>492.12212295089768</v>
      </c>
      <c r="O83" s="63">
        <f t="shared" si="6"/>
        <v>470.08390866265131</v>
      </c>
      <c r="P83" s="63">
        <f t="shared" si="7"/>
        <v>452.23241300280984</v>
      </c>
      <c r="Q83" s="63">
        <f t="shared" si="8"/>
        <v>241.30486302206464</v>
      </c>
      <c r="R83" s="63">
        <f t="shared" si="9"/>
        <v>263.34307731031095</v>
      </c>
      <c r="S83" s="63">
        <f t="shared" si="10"/>
        <v>281.19457297015242</v>
      </c>
      <c r="T83" s="63">
        <f t="shared" si="17"/>
        <v>14502.634100603253</v>
      </c>
      <c r="U83" s="63">
        <f t="shared" si="18"/>
        <v>14985.884438887566</v>
      </c>
      <c r="W83" s="63">
        <f t="shared" si="15"/>
        <v>5255</v>
      </c>
      <c r="X83" s="63">
        <f t="shared" si="16"/>
        <v>9600</v>
      </c>
      <c r="Y83" s="151">
        <f t="shared" si="11"/>
        <v>733.42698597296226</v>
      </c>
      <c r="Z83" s="63">
        <f t="shared" si="12"/>
        <v>150</v>
      </c>
      <c r="AA83" s="153">
        <f t="shared" si="13"/>
        <v>120164.11556111247</v>
      </c>
      <c r="AB83" s="49">
        <f>(AA82+F83+S83+Z83)+((AA82+F83+S83+Z83)*(Dashboard!$I$20/'Amortization Schedule'!$D$13))</f>
        <v>124803.92998535139</v>
      </c>
      <c r="AC83" s="49">
        <f>(L82+J83+R83+K83)+((L82+J83+R83+K83)*(Dashboard!$I$20/'Amortization Schedule'!$D$13))</f>
        <v>129613.79101599005</v>
      </c>
      <c r="AD83" s="46">
        <f t="shared" si="14"/>
        <v>743.89535782056782</v>
      </c>
    </row>
    <row r="84" spans="3:30" x14ac:dyDescent="0.25">
      <c r="C84" s="150">
        <f t="shared" ca="1" si="19"/>
        <v>45174</v>
      </c>
      <c r="D84" s="149">
        <v>65</v>
      </c>
      <c r="E84" s="120"/>
      <c r="F84" s="151">
        <f t="shared" ref="F84:F147" si="20">IF(ROUND(H83,5)&gt;0,D$14,0)</f>
        <v>733.42698597296226</v>
      </c>
      <c r="G84" s="63">
        <v>0</v>
      </c>
      <c r="H84" s="153">
        <f t="shared" ref="H84:H147" si="21">IF(ROUND(H83,5)&gt;0,H83-Q84,0)</f>
        <v>130749.05150095905</v>
      </c>
      <c r="I84" s="115"/>
      <c r="J84" s="151">
        <f t="shared" ref="J84:J147" si="22">IF(ROUND(L83,5)&gt;0,D$14,0)</f>
        <v>733.42698597296226</v>
      </c>
      <c r="K84" s="133"/>
      <c r="L84" s="153">
        <f t="shared" ref="L84:L147" si="23">IF(AND(ROUND(L83,5)&gt;0,SUM(T83,W83)&lt;$D$9),L83-R84-K84,0)</f>
        <v>124727.66028554647</v>
      </c>
      <c r="M84" s="115"/>
      <c r="N84" s="63">
        <f t="shared" ref="N84:N147" si="24">IF(F84&gt;0,IPMT(D$12/D$13,D84,D$10*D$13,-D$9),0)</f>
        <v>491.21722971456489</v>
      </c>
      <c r="O84" s="63">
        <f t="shared" ref="O84:O147" si="25">IF(AND(J84&gt;0,SUM(T83,W83)&lt;$D$9),($D$12/$D$13)*L83,0)</f>
        <v>468.72137212273759</v>
      </c>
      <c r="P84" s="63">
        <f t="shared" ref="P84:P147" si="26">IF(AND(Y84&gt;0,SUM(U83,X83)&lt;$D$9),($D$12/$D$13)*AA83,0)</f>
        <v>450.61543335417173</v>
      </c>
      <c r="Q84" s="63">
        <f t="shared" ref="Q84:Q147" si="27">IF(F84&gt;0,PPMT(D$12/D$13,D84,D$10*D$13,-D$9),0)</f>
        <v>242.20975625839736</v>
      </c>
      <c r="R84" s="63">
        <f t="shared" ref="R84:R147" si="28">IF(AND(J84&gt;0,SUM(T83,W83)&lt;$D$9),MIN(J84-O84,L83),0)</f>
        <v>264.70561385022467</v>
      </c>
      <c r="S84" s="63">
        <f t="shared" ref="S84:S147" si="29">IF(AND(Y84&gt;0,SUM(U83,X83)&lt;$D$9),MIN(Y84-P84,AA83),0)</f>
        <v>282.81155261879053</v>
      </c>
      <c r="T84" s="63">
        <f t="shared" si="17"/>
        <v>14767.339714453477</v>
      </c>
      <c r="U84" s="63">
        <f t="shared" si="18"/>
        <v>15268.695991506356</v>
      </c>
      <c r="W84" s="63">
        <f t="shared" si="15"/>
        <v>5255</v>
      </c>
      <c r="X84" s="63">
        <f t="shared" si="16"/>
        <v>9750</v>
      </c>
      <c r="Y84" s="151">
        <f t="shared" ref="Y84:Y147" si="30">IF(ROUND(AA83,5)&gt;0,D$14,0)</f>
        <v>733.42698597296226</v>
      </c>
      <c r="Z84" s="63">
        <f t="shared" ref="Z84:Z147" si="31">IF(SUM(U83,X83)&lt;$D$9,$D$15,0)</f>
        <v>150</v>
      </c>
      <c r="AA84" s="153">
        <f t="shared" ref="AA84:AA147" si="32">IF(AND(ROUND(AA83,5)&gt;0,SUM(U83,X83)&lt;$D$9),AA83-S84-Z84,AB84)</f>
        <v>119731.30400849368</v>
      </c>
      <c r="AB84" s="49">
        <f>(AA83+F84+S84+Z84)+((AA83+F84+S84+Z84)*(Dashboard!$I$20/'Amortization Schedule'!$D$13))</f>
        <v>124363.61295219684</v>
      </c>
      <c r="AC84" s="49">
        <f>(L83+J84+R84+K84)+((L83+J84+R84+K84)*(Dashboard!$I$20/'Amortization Schedule'!$D$13))</f>
        <v>129140.26096170039</v>
      </c>
      <c r="AD84" s="46">
        <f t="shared" ref="AD84:AD147" si="33">SUM((N84-O84),AD83)</f>
        <v>766.39121541239513</v>
      </c>
    </row>
    <row r="85" spans="3:30" x14ac:dyDescent="0.25">
      <c r="C85" s="150">
        <f t="shared" ca="1" si="19"/>
        <v>45204</v>
      </c>
      <c r="D85" s="149">
        <v>66</v>
      </c>
      <c r="E85" s="120"/>
      <c r="F85" s="151">
        <f t="shared" si="20"/>
        <v>733.42698597296226</v>
      </c>
      <c r="G85" s="63">
        <v>0</v>
      </c>
      <c r="H85" s="153">
        <f t="shared" si="21"/>
        <v>130505.93345811468</v>
      </c>
      <c r="I85" s="115"/>
      <c r="J85" s="151">
        <f t="shared" si="22"/>
        <v>733.42698597296226</v>
      </c>
      <c r="K85" s="133"/>
      <c r="L85" s="153">
        <f t="shared" si="23"/>
        <v>124461.96202564432</v>
      </c>
      <c r="M85" s="115"/>
      <c r="N85" s="63">
        <f t="shared" si="24"/>
        <v>490.30894312859579</v>
      </c>
      <c r="O85" s="63">
        <f t="shared" si="25"/>
        <v>467.72872607079927</v>
      </c>
      <c r="P85" s="63">
        <f t="shared" si="26"/>
        <v>448.9923900318513</v>
      </c>
      <c r="Q85" s="63">
        <f t="shared" si="27"/>
        <v>243.11804284436641</v>
      </c>
      <c r="R85" s="63">
        <f t="shared" si="28"/>
        <v>265.69825990216299</v>
      </c>
      <c r="S85" s="63">
        <f t="shared" si="29"/>
        <v>284.43459594111096</v>
      </c>
      <c r="T85" s="63">
        <f t="shared" si="17"/>
        <v>15033.03797435564</v>
      </c>
      <c r="U85" s="63">
        <f t="shared" si="18"/>
        <v>15553.130587447467</v>
      </c>
      <c r="W85" s="63">
        <f t="shared" ref="W85:W148" si="34">W84+K85</f>
        <v>5255</v>
      </c>
      <c r="X85" s="63">
        <f t="shared" ref="X85:X148" si="35">X84+Z85</f>
        <v>9900</v>
      </c>
      <c r="Y85" s="151">
        <f t="shared" si="30"/>
        <v>733.42698597296226</v>
      </c>
      <c r="Z85" s="63">
        <f t="shared" si="31"/>
        <v>150</v>
      </c>
      <c r="AA85" s="153">
        <f t="shared" si="32"/>
        <v>119296.86941255257</v>
      </c>
      <c r="AB85" s="49">
        <f>(AA84+F85+S85+Z85)+((AA84+F85+S85+Z85)*(Dashboard!$I$20/'Amortization Schedule'!$D$13))</f>
        <v>123921.64473016796</v>
      </c>
      <c r="AC85" s="49">
        <f>(L84+J85+R85+K85)+((L84+J85+R85+K85)*(Dashboard!$I$20/'Amortization Schedule'!$D$13))</f>
        <v>128869.95516970714</v>
      </c>
      <c r="AD85" s="46">
        <f t="shared" si="33"/>
        <v>788.97143247019164</v>
      </c>
    </row>
    <row r="86" spans="3:30" x14ac:dyDescent="0.25">
      <c r="C86" s="150">
        <f t="shared" ca="1" si="19"/>
        <v>45234</v>
      </c>
      <c r="D86" s="149">
        <v>67</v>
      </c>
      <c r="E86" s="120"/>
      <c r="F86" s="151">
        <f t="shared" si="20"/>
        <v>733.42698597296226</v>
      </c>
      <c r="G86" s="63">
        <v>0</v>
      </c>
      <c r="H86" s="153">
        <f t="shared" si="21"/>
        <v>130261.90372260966</v>
      </c>
      <c r="I86" s="115"/>
      <c r="J86" s="151">
        <f t="shared" si="22"/>
        <v>733.42698597296226</v>
      </c>
      <c r="K86" s="133"/>
      <c r="L86" s="153">
        <f t="shared" si="23"/>
        <v>124195.26739726753</v>
      </c>
      <c r="M86" s="115"/>
      <c r="N86" s="63">
        <f t="shared" si="24"/>
        <v>489.3972504679295</v>
      </c>
      <c r="O86" s="63">
        <f t="shared" si="25"/>
        <v>466.73235759616614</v>
      </c>
      <c r="P86" s="63">
        <f t="shared" si="26"/>
        <v>447.36326029707209</v>
      </c>
      <c r="Q86" s="63">
        <f t="shared" si="27"/>
        <v>244.02973550503276</v>
      </c>
      <c r="R86" s="63">
        <f t="shared" si="28"/>
        <v>266.69462837679612</v>
      </c>
      <c r="S86" s="63">
        <f t="shared" si="29"/>
        <v>286.06372567589017</v>
      </c>
      <c r="T86" s="63">
        <f t="shared" ref="T86:T149" si="36">T85+R86</f>
        <v>15299.732602732436</v>
      </c>
      <c r="U86" s="63">
        <f t="shared" ref="U86:U149" si="37">U85+S86</f>
        <v>15839.194313123358</v>
      </c>
      <c r="W86" s="63">
        <f t="shared" si="34"/>
        <v>5255</v>
      </c>
      <c r="X86" s="63">
        <f t="shared" si="35"/>
        <v>10050</v>
      </c>
      <c r="Y86" s="151">
        <f t="shared" si="30"/>
        <v>733.42698597296226</v>
      </c>
      <c r="Z86" s="63">
        <f t="shared" si="31"/>
        <v>150</v>
      </c>
      <c r="AA86" s="153">
        <f t="shared" si="32"/>
        <v>118860.80568687667</v>
      </c>
      <c r="AB86" s="49">
        <f>(AA85+F86+S86+Z86)+((AA85+F86+S86+Z86)*(Dashboard!$I$20/'Amortization Schedule'!$D$13))</f>
        <v>123478.01912730646</v>
      </c>
      <c r="AC86" s="49">
        <f>(L85+J86+R86+K86)+((L85+J86+R86+K86)*(Dashboard!$I$20/'Amortization Schedule'!$D$13))</f>
        <v>128598.63573099392</v>
      </c>
      <c r="AD86" s="46">
        <f t="shared" si="33"/>
        <v>811.63632534195494</v>
      </c>
    </row>
    <row r="87" spans="3:30" x14ac:dyDescent="0.25">
      <c r="C87" s="150">
        <f t="shared" ca="1" si="19"/>
        <v>45264</v>
      </c>
      <c r="D87" s="149">
        <v>68</v>
      </c>
      <c r="E87" s="120"/>
      <c r="F87" s="151">
        <f t="shared" si="20"/>
        <v>733.42698597296226</v>
      </c>
      <c r="G87" s="63">
        <v>0</v>
      </c>
      <c r="H87" s="153">
        <f t="shared" si="21"/>
        <v>130016.95887559648</v>
      </c>
      <c r="I87" s="115"/>
      <c r="J87" s="151">
        <f t="shared" si="22"/>
        <v>733.42698597296226</v>
      </c>
      <c r="K87" s="133"/>
      <c r="L87" s="153">
        <f t="shared" si="23"/>
        <v>123927.57266403432</v>
      </c>
      <c r="M87" s="115"/>
      <c r="N87" s="63">
        <f t="shared" si="24"/>
        <v>488.48213895978557</v>
      </c>
      <c r="O87" s="63">
        <f t="shared" si="25"/>
        <v>465.73225273975322</v>
      </c>
      <c r="P87" s="63">
        <f t="shared" si="26"/>
        <v>445.72802132578749</v>
      </c>
      <c r="Q87" s="63">
        <f t="shared" si="27"/>
        <v>244.94484701317663</v>
      </c>
      <c r="R87" s="63">
        <f t="shared" si="28"/>
        <v>267.69473323320904</v>
      </c>
      <c r="S87" s="63">
        <f t="shared" si="29"/>
        <v>287.69896464717476</v>
      </c>
      <c r="T87" s="63">
        <f t="shared" si="36"/>
        <v>15567.427335965645</v>
      </c>
      <c r="U87" s="63">
        <f t="shared" si="37"/>
        <v>16126.893277770534</v>
      </c>
      <c r="W87" s="63">
        <f t="shared" si="34"/>
        <v>5255</v>
      </c>
      <c r="X87" s="63">
        <f t="shared" si="35"/>
        <v>10200</v>
      </c>
      <c r="Y87" s="151">
        <f t="shared" si="30"/>
        <v>733.42698597296226</v>
      </c>
      <c r="Z87" s="63">
        <f t="shared" si="31"/>
        <v>150</v>
      </c>
      <c r="AA87" s="153">
        <f t="shared" si="32"/>
        <v>118423.1067222295</v>
      </c>
      <c r="AB87" s="49">
        <f>(AA86+F87+S87+Z87)+((AA86+F87+S87+Z87)*(Dashboard!$I$20/'Amortization Schedule'!$D$13))</f>
        <v>123032.72992843424</v>
      </c>
      <c r="AC87" s="49">
        <f>(L86+J87+R87+K87)+((L86+J87+R87+K87)*(Dashboard!$I$20/'Amortization Schedule'!$D$13))</f>
        <v>128326.29884438554</v>
      </c>
      <c r="AD87" s="46">
        <f t="shared" si="33"/>
        <v>834.38621156198724</v>
      </c>
    </row>
    <row r="88" spans="3:30" x14ac:dyDescent="0.25">
      <c r="C88" s="150">
        <f t="shared" ca="1" si="19"/>
        <v>45294</v>
      </c>
      <c r="D88" s="149">
        <v>69</v>
      </c>
      <c r="E88" s="120"/>
      <c r="F88" s="151">
        <f t="shared" si="20"/>
        <v>733.42698597296226</v>
      </c>
      <c r="G88" s="63">
        <v>0</v>
      </c>
      <c r="H88" s="153">
        <f t="shared" si="21"/>
        <v>129771.095485407</v>
      </c>
      <c r="I88" s="115"/>
      <c r="J88" s="151">
        <f t="shared" si="22"/>
        <v>733.42698597296226</v>
      </c>
      <c r="K88" s="133"/>
      <c r="L88" s="153">
        <f t="shared" si="23"/>
        <v>123658.87407555149</v>
      </c>
      <c r="M88" s="115"/>
      <c r="N88" s="63">
        <f t="shared" si="24"/>
        <v>487.56359578348616</v>
      </c>
      <c r="O88" s="63">
        <f t="shared" si="25"/>
        <v>464.72839749012866</v>
      </c>
      <c r="P88" s="63">
        <f t="shared" si="26"/>
        <v>444.0866502083606</v>
      </c>
      <c r="Q88" s="63">
        <f t="shared" si="27"/>
        <v>245.86339018947604</v>
      </c>
      <c r="R88" s="63">
        <f t="shared" si="28"/>
        <v>268.6985884828336</v>
      </c>
      <c r="S88" s="63">
        <f t="shared" si="29"/>
        <v>289.34033576460166</v>
      </c>
      <c r="T88" s="63">
        <f t="shared" si="36"/>
        <v>15836.125924448479</v>
      </c>
      <c r="U88" s="63">
        <f t="shared" si="37"/>
        <v>16416.233613535136</v>
      </c>
      <c r="W88" s="63">
        <f t="shared" si="34"/>
        <v>5255</v>
      </c>
      <c r="X88" s="63">
        <f t="shared" si="35"/>
        <v>10350</v>
      </c>
      <c r="Y88" s="151">
        <f t="shared" si="30"/>
        <v>733.42698597296226</v>
      </c>
      <c r="Z88" s="63">
        <f t="shared" si="31"/>
        <v>150</v>
      </c>
      <c r="AA88" s="153">
        <f t="shared" si="32"/>
        <v>117983.76638646489</v>
      </c>
      <c r="AB88" s="49">
        <f>(AA87+F88+S88+Z88)+((AA87+F88+S88+Z88)*(Dashboard!$I$20/'Amortization Schedule'!$D$13))</f>
        <v>122585.77089506623</v>
      </c>
      <c r="AC88" s="49">
        <f>(L87+J88+R88+K88)+((L87+J88+R88+K88)*(Dashboard!$I$20/'Amortization Schedule'!$D$13))</f>
        <v>128052.94069445238</v>
      </c>
      <c r="AD88" s="46">
        <f t="shared" si="33"/>
        <v>857.22140985534475</v>
      </c>
    </row>
    <row r="89" spans="3:30" x14ac:dyDescent="0.25">
      <c r="C89" s="150">
        <f t="shared" ca="1" si="19"/>
        <v>45324</v>
      </c>
      <c r="D89" s="149">
        <v>70</v>
      </c>
      <c r="E89" s="120"/>
      <c r="F89" s="151">
        <f t="shared" si="20"/>
        <v>733.42698597296226</v>
      </c>
      <c r="G89" s="63">
        <v>0</v>
      </c>
      <c r="H89" s="153">
        <f t="shared" si="21"/>
        <v>129524.31010750431</v>
      </c>
      <c r="I89" s="115"/>
      <c r="J89" s="151">
        <f t="shared" si="22"/>
        <v>733.42698597296226</v>
      </c>
      <c r="K89" s="133"/>
      <c r="L89" s="153">
        <f t="shared" si="23"/>
        <v>123389.16786736184</v>
      </c>
      <c r="M89" s="115"/>
      <c r="N89" s="63">
        <f t="shared" si="24"/>
        <v>486.64160807027571</v>
      </c>
      <c r="O89" s="63">
        <f t="shared" si="25"/>
        <v>463.72077778331806</v>
      </c>
      <c r="P89" s="63">
        <f t="shared" si="26"/>
        <v>442.43912394924331</v>
      </c>
      <c r="Q89" s="63">
        <f t="shared" si="27"/>
        <v>246.78537790268658</v>
      </c>
      <c r="R89" s="63">
        <f t="shared" si="28"/>
        <v>269.7062081896442</v>
      </c>
      <c r="S89" s="63">
        <f t="shared" si="29"/>
        <v>290.98786202371895</v>
      </c>
      <c r="T89" s="63">
        <f t="shared" si="36"/>
        <v>16105.832132638123</v>
      </c>
      <c r="U89" s="63">
        <f t="shared" si="37"/>
        <v>16707.221475558854</v>
      </c>
      <c r="W89" s="63">
        <f t="shared" si="34"/>
        <v>5255</v>
      </c>
      <c r="X89" s="63">
        <f t="shared" si="35"/>
        <v>10500</v>
      </c>
      <c r="Y89" s="151">
        <f t="shared" si="30"/>
        <v>733.42698597296226</v>
      </c>
      <c r="Z89" s="63">
        <f t="shared" si="31"/>
        <v>150</v>
      </c>
      <c r="AA89" s="153">
        <f t="shared" si="32"/>
        <v>117542.77852444118</v>
      </c>
      <c r="AB89" s="49">
        <f>(AA88+F89+S89+Z89)+((AA88+F89+S89+Z89)*(Dashboard!$I$20/'Amortization Schedule'!$D$13))</f>
        <v>122137.13576532311</v>
      </c>
      <c r="AC89" s="49">
        <f>(L88+J89+R89+K89)+((L88+J89+R89+K89)*(Dashboard!$I$20/'Amortization Schedule'!$D$13))</f>
        <v>127778.55745145696</v>
      </c>
      <c r="AD89" s="46">
        <f t="shared" si="33"/>
        <v>880.1422401423024</v>
      </c>
    </row>
    <row r="90" spans="3:30" x14ac:dyDescent="0.25">
      <c r="C90" s="150">
        <f t="shared" ca="1" si="19"/>
        <v>45354</v>
      </c>
      <c r="D90" s="149">
        <v>71</v>
      </c>
      <c r="E90" s="120"/>
      <c r="F90" s="151">
        <f t="shared" si="20"/>
        <v>733.42698597296226</v>
      </c>
      <c r="G90" s="63">
        <v>0</v>
      </c>
      <c r="H90" s="153">
        <f t="shared" si="21"/>
        <v>129276.59928443449</v>
      </c>
      <c r="I90" s="115"/>
      <c r="J90" s="151">
        <f t="shared" si="22"/>
        <v>733.42698597296226</v>
      </c>
      <c r="K90" s="133"/>
      <c r="L90" s="153">
        <f t="shared" si="23"/>
        <v>123118.45026089149</v>
      </c>
      <c r="M90" s="115"/>
      <c r="N90" s="63">
        <f t="shared" si="24"/>
        <v>485.71616290314063</v>
      </c>
      <c r="O90" s="63">
        <f t="shared" si="25"/>
        <v>462.70937950260691</v>
      </c>
      <c r="P90" s="63">
        <f t="shared" si="26"/>
        <v>440.78541946665439</v>
      </c>
      <c r="Q90" s="63">
        <f t="shared" si="27"/>
        <v>247.71082306982166</v>
      </c>
      <c r="R90" s="63">
        <f t="shared" si="28"/>
        <v>270.71760647035535</v>
      </c>
      <c r="S90" s="63">
        <f t="shared" si="29"/>
        <v>292.64156650630787</v>
      </c>
      <c r="T90" s="63">
        <f t="shared" si="36"/>
        <v>16376.549739108479</v>
      </c>
      <c r="U90" s="63">
        <f t="shared" si="37"/>
        <v>16999.863042065161</v>
      </c>
      <c r="W90" s="63">
        <f t="shared" si="34"/>
        <v>5255</v>
      </c>
      <c r="X90" s="63">
        <f t="shared" si="35"/>
        <v>10650</v>
      </c>
      <c r="Y90" s="151">
        <f t="shared" si="30"/>
        <v>733.42698597296226</v>
      </c>
      <c r="Z90" s="63">
        <f t="shared" si="31"/>
        <v>150</v>
      </c>
      <c r="AA90" s="153">
        <f t="shared" si="32"/>
        <v>117100.13695793487</v>
      </c>
      <c r="AB90" s="49">
        <f>(AA89+F90+S90+Z90)+((AA89+F90+S90+Z90)*(Dashboard!$I$20/'Amortization Schedule'!$D$13))</f>
        <v>121686.81825384346</v>
      </c>
      <c r="AC90" s="49">
        <f>(L89+J90+R90+K90)+((L89+J90+R90+K90)*(Dashboard!$I$20/'Amortization Schedule'!$D$13))</f>
        <v>127503.14527130029</v>
      </c>
      <c r="AD90" s="46">
        <f t="shared" si="33"/>
        <v>903.14902354283618</v>
      </c>
    </row>
    <row r="91" spans="3:30" x14ac:dyDescent="0.25">
      <c r="C91" s="150">
        <f t="shared" ca="1" si="19"/>
        <v>45384</v>
      </c>
      <c r="D91" s="149">
        <v>72</v>
      </c>
      <c r="E91" s="120"/>
      <c r="F91" s="151">
        <f t="shared" si="20"/>
        <v>733.42698597296226</v>
      </c>
      <c r="G91" s="63">
        <v>0</v>
      </c>
      <c r="H91" s="153">
        <f t="shared" si="21"/>
        <v>129027.95954577815</v>
      </c>
      <c r="I91" s="115"/>
      <c r="J91" s="151">
        <f t="shared" si="22"/>
        <v>733.42698597296226</v>
      </c>
      <c r="K91" s="133"/>
      <c r="L91" s="153">
        <f t="shared" si="23"/>
        <v>122846.71746339687</v>
      </c>
      <c r="M91" s="115"/>
      <c r="N91" s="63">
        <f t="shared" si="24"/>
        <v>484.78724731662874</v>
      </c>
      <c r="O91" s="63">
        <f t="shared" si="25"/>
        <v>461.69418847834305</v>
      </c>
      <c r="P91" s="63">
        <f t="shared" si="26"/>
        <v>439.12551359225574</v>
      </c>
      <c r="Q91" s="63">
        <f t="shared" si="27"/>
        <v>248.63973865633349</v>
      </c>
      <c r="R91" s="63">
        <f t="shared" si="28"/>
        <v>271.73279749461921</v>
      </c>
      <c r="S91" s="63">
        <f t="shared" si="29"/>
        <v>294.30147238070651</v>
      </c>
      <c r="T91" s="63">
        <f t="shared" si="36"/>
        <v>16648.282536603099</v>
      </c>
      <c r="U91" s="63">
        <f t="shared" si="37"/>
        <v>17294.164514445867</v>
      </c>
      <c r="W91" s="63">
        <f t="shared" si="34"/>
        <v>5255</v>
      </c>
      <c r="X91" s="63">
        <f t="shared" si="35"/>
        <v>10800</v>
      </c>
      <c r="Y91" s="151">
        <f t="shared" si="30"/>
        <v>733.42698597296226</v>
      </c>
      <c r="Z91" s="63">
        <f t="shared" si="31"/>
        <v>150</v>
      </c>
      <c r="AA91" s="153">
        <f t="shared" si="32"/>
        <v>116655.83548555415</v>
      </c>
      <c r="AB91" s="49">
        <f>(AA90+F91+S91+Z91)+((AA90+F91+S91+Z91)*(Dashboard!$I$20/'Amortization Schedule'!$D$13))</f>
        <v>121234.81205169576</v>
      </c>
      <c r="AC91" s="49">
        <f>(L90+J91+R91+K91)+((L90+J91+R91+K91)*(Dashboard!$I$20/'Amortization Schedule'!$D$13))</f>
        <v>127226.70029546806</v>
      </c>
      <c r="AD91" s="46">
        <f t="shared" si="33"/>
        <v>926.24208238112192</v>
      </c>
    </row>
    <row r="92" spans="3:30" x14ac:dyDescent="0.25">
      <c r="C92" s="150">
        <f t="shared" ca="1" si="19"/>
        <v>45414</v>
      </c>
      <c r="D92" s="149">
        <v>73</v>
      </c>
      <c r="E92" s="120"/>
      <c r="F92" s="151">
        <f t="shared" si="20"/>
        <v>733.42698597296226</v>
      </c>
      <c r="G92" s="63">
        <v>0</v>
      </c>
      <c r="H92" s="153">
        <f t="shared" si="21"/>
        <v>128778.38740810186</v>
      </c>
      <c r="I92" s="115"/>
      <c r="J92" s="151">
        <f t="shared" si="22"/>
        <v>733.42698597296226</v>
      </c>
      <c r="K92" s="133">
        <v>100</v>
      </c>
      <c r="L92" s="153">
        <f t="shared" si="23"/>
        <v>122473.96566791165</v>
      </c>
      <c r="M92" s="115"/>
      <c r="N92" s="63">
        <f t="shared" si="24"/>
        <v>483.85484829666751</v>
      </c>
      <c r="O92" s="63">
        <f t="shared" si="25"/>
        <v>460.67519048773823</v>
      </c>
      <c r="P92" s="63">
        <f t="shared" si="26"/>
        <v>437.45938307082804</v>
      </c>
      <c r="Q92" s="63">
        <f t="shared" si="27"/>
        <v>249.57213767629474</v>
      </c>
      <c r="R92" s="63">
        <f t="shared" si="28"/>
        <v>272.75179548522402</v>
      </c>
      <c r="S92" s="63">
        <f t="shared" si="29"/>
        <v>295.96760290213422</v>
      </c>
      <c r="T92" s="63">
        <f t="shared" si="36"/>
        <v>16921.034332088322</v>
      </c>
      <c r="U92" s="63">
        <f t="shared" si="37"/>
        <v>17590.132117348003</v>
      </c>
      <c r="W92" s="63">
        <f t="shared" si="34"/>
        <v>5355</v>
      </c>
      <c r="X92" s="63">
        <f t="shared" si="35"/>
        <v>10950</v>
      </c>
      <c r="Y92" s="151">
        <f t="shared" si="30"/>
        <v>733.42698597296226</v>
      </c>
      <c r="Z92" s="63">
        <f t="shared" si="31"/>
        <v>150</v>
      </c>
      <c r="AA92" s="153">
        <f t="shared" si="32"/>
        <v>116209.86788265202</v>
      </c>
      <c r="AB92" s="49">
        <f>(AA91+F92+S92+Z92)+((AA91+F92+S92+Z92)*(Dashboard!$I$20/'Amortization Schedule'!$D$13))</f>
        <v>120781.11082628999</v>
      </c>
      <c r="AC92" s="49">
        <f>(L91+J92+R92+K92)+((L91+J92+R92+K92)*(Dashboard!$I$20/'Amortization Schedule'!$D$13))</f>
        <v>127051.71865097643</v>
      </c>
      <c r="AD92" s="46">
        <f t="shared" si="33"/>
        <v>949.4217401900512</v>
      </c>
    </row>
    <row r="93" spans="3:30" x14ac:dyDescent="0.25">
      <c r="C93" s="150">
        <f t="shared" ca="1" si="19"/>
        <v>45444</v>
      </c>
      <c r="D93" s="149">
        <v>74</v>
      </c>
      <c r="E93" s="120"/>
      <c r="F93" s="151">
        <f t="shared" si="20"/>
        <v>733.42698597296226</v>
      </c>
      <c r="G93" s="63">
        <v>0</v>
      </c>
      <c r="H93" s="153">
        <f t="shared" si="21"/>
        <v>128527.87937490927</v>
      </c>
      <c r="I93" s="115"/>
      <c r="J93" s="151">
        <f t="shared" si="22"/>
        <v>733.42698597296226</v>
      </c>
      <c r="K93" s="133">
        <v>100</v>
      </c>
      <c r="L93" s="153">
        <f t="shared" si="23"/>
        <v>122099.81605319335</v>
      </c>
      <c r="M93" s="115"/>
      <c r="N93" s="63">
        <f t="shared" si="24"/>
        <v>482.9189527803814</v>
      </c>
      <c r="O93" s="63">
        <f t="shared" si="25"/>
        <v>459.27737125466865</v>
      </c>
      <c r="P93" s="63">
        <f t="shared" si="26"/>
        <v>435.78700455994505</v>
      </c>
      <c r="Q93" s="63">
        <f t="shared" si="27"/>
        <v>250.50803319258085</v>
      </c>
      <c r="R93" s="63">
        <f t="shared" si="28"/>
        <v>274.14961471829361</v>
      </c>
      <c r="S93" s="63">
        <f t="shared" si="29"/>
        <v>297.63998141301721</v>
      </c>
      <c r="T93" s="63">
        <f t="shared" si="36"/>
        <v>17195.183946806617</v>
      </c>
      <c r="U93" s="63">
        <f t="shared" si="37"/>
        <v>17887.772098761019</v>
      </c>
      <c r="W93" s="63">
        <f t="shared" si="34"/>
        <v>5455</v>
      </c>
      <c r="X93" s="63">
        <f t="shared" si="35"/>
        <v>11100</v>
      </c>
      <c r="Y93" s="151">
        <f t="shared" si="30"/>
        <v>733.42698597296226</v>
      </c>
      <c r="Z93" s="63">
        <f t="shared" si="31"/>
        <v>150</v>
      </c>
      <c r="AA93" s="153">
        <f t="shared" si="32"/>
        <v>115762.22790123901</v>
      </c>
      <c r="AB93" s="49">
        <f>(AA92+F93+S93+Z93)+((AA92+F93+S93+Z93)*(Dashboard!$I$20/'Amortization Schedule'!$D$13))</f>
        <v>120325.70822128895</v>
      </c>
      <c r="AC93" s="49">
        <f>(L92+J93+R93+K93)+((L92+J93+R93+K93)*(Dashboard!$I$20/'Amortization Schedule'!$D$13))</f>
        <v>126671.08082531797</v>
      </c>
      <c r="AD93" s="46">
        <f t="shared" si="33"/>
        <v>973.063321715764</v>
      </c>
    </row>
    <row r="94" spans="3:30" x14ac:dyDescent="0.25">
      <c r="C94" s="150">
        <f t="shared" ca="1" si="19"/>
        <v>45474</v>
      </c>
      <c r="D94" s="149">
        <v>75</v>
      </c>
      <c r="E94" s="120"/>
      <c r="F94" s="151">
        <f t="shared" si="20"/>
        <v>733.42698597296226</v>
      </c>
      <c r="G94" s="63">
        <v>0</v>
      </c>
      <c r="H94" s="153">
        <f t="shared" si="21"/>
        <v>128276.43193659221</v>
      </c>
      <c r="I94" s="115"/>
      <c r="J94" s="151">
        <f t="shared" si="22"/>
        <v>733.42698597296226</v>
      </c>
      <c r="K94" s="133">
        <v>100</v>
      </c>
      <c r="L94" s="153">
        <f t="shared" si="23"/>
        <v>121724.26337741986</v>
      </c>
      <c r="M94" s="115"/>
      <c r="N94" s="63">
        <f t="shared" si="24"/>
        <v>481.97954765590924</v>
      </c>
      <c r="O94" s="63">
        <f t="shared" si="25"/>
        <v>457.87431019947508</v>
      </c>
      <c r="P94" s="63">
        <f t="shared" si="26"/>
        <v>434.10835462964627</v>
      </c>
      <c r="Q94" s="63">
        <f t="shared" si="27"/>
        <v>251.44743831705298</v>
      </c>
      <c r="R94" s="63">
        <f t="shared" si="28"/>
        <v>275.55267577348718</v>
      </c>
      <c r="S94" s="63">
        <f t="shared" si="29"/>
        <v>299.31863134331599</v>
      </c>
      <c r="T94" s="63">
        <f t="shared" si="36"/>
        <v>17470.736622580105</v>
      </c>
      <c r="U94" s="63">
        <f t="shared" si="37"/>
        <v>18187.090730104333</v>
      </c>
      <c r="W94" s="63">
        <f t="shared" si="34"/>
        <v>5555</v>
      </c>
      <c r="X94" s="63">
        <f t="shared" si="35"/>
        <v>11250</v>
      </c>
      <c r="Y94" s="151">
        <f t="shared" si="30"/>
        <v>733.42698597296226</v>
      </c>
      <c r="Z94" s="63">
        <f t="shared" si="31"/>
        <v>150</v>
      </c>
      <c r="AA94" s="153">
        <f t="shared" si="32"/>
        <v>115312.9092698957</v>
      </c>
      <c r="AB94" s="49">
        <f>(AA93+F94+S94+Z94)+((AA93+F94+S94+Z94)*(Dashboard!$I$20/'Amortization Schedule'!$D$13))</f>
        <v>119868.59785651916</v>
      </c>
      <c r="AC94" s="49">
        <f>(L93+J94+R94+K94)+((L93+J94+R94+K94)*(Dashboard!$I$20/'Amortization Schedule'!$D$13))</f>
        <v>126289.01560781332</v>
      </c>
      <c r="AD94" s="46">
        <f t="shared" si="33"/>
        <v>997.16855917219823</v>
      </c>
    </row>
    <row r="95" spans="3:30" x14ac:dyDescent="0.25">
      <c r="C95" s="150">
        <f t="shared" ca="1" si="19"/>
        <v>45504</v>
      </c>
      <c r="D95" s="149">
        <v>76</v>
      </c>
      <c r="E95" s="120"/>
      <c r="F95" s="151">
        <f t="shared" si="20"/>
        <v>733.42698597296226</v>
      </c>
      <c r="G95" s="63">
        <v>0</v>
      </c>
      <c r="H95" s="153">
        <f t="shared" si="21"/>
        <v>128024.04157038147</v>
      </c>
      <c r="I95" s="115"/>
      <c r="J95" s="151">
        <f t="shared" si="22"/>
        <v>733.42698597296226</v>
      </c>
      <c r="K95" s="133">
        <v>100</v>
      </c>
      <c r="L95" s="153">
        <f t="shared" si="23"/>
        <v>121347.30237911223</v>
      </c>
      <c r="M95" s="115"/>
      <c r="N95" s="63">
        <f t="shared" si="24"/>
        <v>481.03661976222037</v>
      </c>
      <c r="O95" s="63">
        <f t="shared" si="25"/>
        <v>456.46598766532446</v>
      </c>
      <c r="P95" s="63">
        <f t="shared" si="26"/>
        <v>432.42340976210886</v>
      </c>
      <c r="Q95" s="63">
        <f t="shared" si="27"/>
        <v>252.39036621074197</v>
      </c>
      <c r="R95" s="63">
        <f t="shared" si="28"/>
        <v>276.96099830763779</v>
      </c>
      <c r="S95" s="63">
        <f t="shared" si="29"/>
        <v>301.0035762108534</v>
      </c>
      <c r="T95" s="63">
        <f t="shared" si="36"/>
        <v>17747.697620887742</v>
      </c>
      <c r="U95" s="63">
        <f t="shared" si="37"/>
        <v>18488.094306315186</v>
      </c>
      <c r="W95" s="63">
        <f t="shared" si="34"/>
        <v>5655</v>
      </c>
      <c r="X95" s="63">
        <f t="shared" si="35"/>
        <v>11400</v>
      </c>
      <c r="Y95" s="151">
        <f t="shared" si="30"/>
        <v>733.42698597296226</v>
      </c>
      <c r="Z95" s="63">
        <f t="shared" si="31"/>
        <v>150</v>
      </c>
      <c r="AA95" s="153">
        <f t="shared" si="32"/>
        <v>114861.90569368484</v>
      </c>
      <c r="AB95" s="49">
        <f>(AA94+F95+S95+Z95)+((AA94+F95+S95+Z95)*(Dashboard!$I$20/'Amortization Schedule'!$D$13))</f>
        <v>119409.77332788151</v>
      </c>
      <c r="AC95" s="49">
        <f>(L94+J95+R95+K95)+((L94+J95+R95+K95)*(Dashboard!$I$20/'Amortization Schedule'!$D$13))</f>
        <v>125905.51764574298</v>
      </c>
      <c r="AD95" s="46">
        <f t="shared" si="33"/>
        <v>1021.7391912690941</v>
      </c>
    </row>
    <row r="96" spans="3:30" x14ac:dyDescent="0.25">
      <c r="C96" s="150">
        <f t="shared" ca="1" si="19"/>
        <v>45534</v>
      </c>
      <c r="D96" s="149">
        <v>77</v>
      </c>
      <c r="E96" s="120"/>
      <c r="F96" s="151">
        <f t="shared" si="20"/>
        <v>733.42698597296226</v>
      </c>
      <c r="G96" s="63">
        <v>0</v>
      </c>
      <c r="H96" s="153">
        <f t="shared" si="21"/>
        <v>127770.70474029743</v>
      </c>
      <c r="I96" s="115"/>
      <c r="J96" s="151">
        <f t="shared" si="22"/>
        <v>733.42698597296226</v>
      </c>
      <c r="K96" s="133">
        <v>100</v>
      </c>
      <c r="L96" s="153">
        <f t="shared" si="23"/>
        <v>120968.92777706093</v>
      </c>
      <c r="M96" s="115"/>
      <c r="N96" s="63">
        <f t="shared" si="24"/>
        <v>480.09015588892998</v>
      </c>
      <c r="O96" s="63">
        <f t="shared" si="25"/>
        <v>455.05238392167081</v>
      </c>
      <c r="P96" s="63">
        <f t="shared" si="26"/>
        <v>430.73214635131814</v>
      </c>
      <c r="Q96" s="63">
        <f t="shared" si="27"/>
        <v>253.33683008403227</v>
      </c>
      <c r="R96" s="63">
        <f t="shared" si="28"/>
        <v>278.37460205129145</v>
      </c>
      <c r="S96" s="63">
        <f t="shared" si="29"/>
        <v>302.69483962164412</v>
      </c>
      <c r="T96" s="63">
        <f t="shared" si="36"/>
        <v>18026.072222939034</v>
      </c>
      <c r="U96" s="63">
        <f t="shared" si="37"/>
        <v>18790.789145936829</v>
      </c>
      <c r="W96" s="63">
        <f t="shared" si="34"/>
        <v>5755</v>
      </c>
      <c r="X96" s="63">
        <f t="shared" si="35"/>
        <v>11550</v>
      </c>
      <c r="Y96" s="151">
        <f t="shared" si="30"/>
        <v>733.42698597296226</v>
      </c>
      <c r="Z96" s="63">
        <f t="shared" si="31"/>
        <v>150</v>
      </c>
      <c r="AA96" s="153">
        <f t="shared" si="32"/>
        <v>114409.21085406319</v>
      </c>
      <c r="AB96" s="49">
        <f>(AA95+F96+S96+Z96)+((AA95+F96+S96+Z96)*(Dashboard!$I$20/'Amortization Schedule'!$D$13))</f>
        <v>118949.22820726143</v>
      </c>
      <c r="AC96" s="49">
        <f>(L95+J96+R96+K96)+((L95+J96+R96+K96)*(Dashboard!$I$20/'Amortization Schedule'!$D$13))</f>
        <v>125520.5815663149</v>
      </c>
      <c r="AD96" s="46">
        <f t="shared" si="33"/>
        <v>1046.7769632363534</v>
      </c>
    </row>
    <row r="97" spans="3:30" x14ac:dyDescent="0.25">
      <c r="C97" s="150">
        <f t="shared" ca="1" si="19"/>
        <v>45564</v>
      </c>
      <c r="D97" s="149">
        <v>78</v>
      </c>
      <c r="E97" s="120"/>
      <c r="F97" s="151">
        <f t="shared" si="20"/>
        <v>733.42698597296226</v>
      </c>
      <c r="G97" s="63">
        <v>0</v>
      </c>
      <c r="H97" s="153">
        <f t="shared" si="21"/>
        <v>127516.41789710057</v>
      </c>
      <c r="I97" s="115"/>
      <c r="J97" s="151">
        <f t="shared" si="22"/>
        <v>733.42698597296226</v>
      </c>
      <c r="K97" s="133">
        <v>100</v>
      </c>
      <c r="L97" s="153">
        <f t="shared" si="23"/>
        <v>120589.13427025195</v>
      </c>
      <c r="M97" s="115"/>
      <c r="N97" s="63">
        <f t="shared" si="24"/>
        <v>479.14014277611489</v>
      </c>
      <c r="O97" s="63">
        <f t="shared" si="25"/>
        <v>453.63347916397851</v>
      </c>
      <c r="P97" s="63">
        <f t="shared" si="26"/>
        <v>429.03454070273693</v>
      </c>
      <c r="Q97" s="63">
        <f t="shared" si="27"/>
        <v>254.28684319684737</v>
      </c>
      <c r="R97" s="63">
        <f t="shared" si="28"/>
        <v>279.79350680898375</v>
      </c>
      <c r="S97" s="63">
        <f t="shared" si="29"/>
        <v>304.39244527022532</v>
      </c>
      <c r="T97" s="63">
        <f t="shared" si="36"/>
        <v>18305.865729748017</v>
      </c>
      <c r="U97" s="63">
        <f t="shared" si="37"/>
        <v>19095.181591207056</v>
      </c>
      <c r="W97" s="63">
        <f t="shared" si="34"/>
        <v>5855</v>
      </c>
      <c r="X97" s="63">
        <f t="shared" si="35"/>
        <v>11700</v>
      </c>
      <c r="Y97" s="151">
        <f t="shared" si="30"/>
        <v>733.42698597296226</v>
      </c>
      <c r="Z97" s="63">
        <f t="shared" si="31"/>
        <v>150</v>
      </c>
      <c r="AA97" s="153">
        <f t="shared" si="32"/>
        <v>113954.81840879297</v>
      </c>
      <c r="AB97" s="49">
        <f>(AA96+F97+S97+Z97)+((AA96+F97+S97+Z97)*(Dashboard!$I$20/'Amortization Schedule'!$D$13))</f>
        <v>118486.95604243904</v>
      </c>
      <c r="AC97" s="49">
        <f>(L96+J97+R97+K97)+((L96+J97+R97+K97)*(Dashboard!$I$20/'Amortization Schedule'!$D$13))</f>
        <v>125134.20197658896</v>
      </c>
      <c r="AD97" s="46">
        <f t="shared" si="33"/>
        <v>1072.2836268484898</v>
      </c>
    </row>
    <row r="98" spans="3:30" x14ac:dyDescent="0.25">
      <c r="C98" s="150">
        <f t="shared" ca="1" si="19"/>
        <v>45594</v>
      </c>
      <c r="D98" s="149">
        <v>79</v>
      </c>
      <c r="E98" s="120"/>
      <c r="F98" s="151">
        <f t="shared" si="20"/>
        <v>733.42698597296226</v>
      </c>
      <c r="G98" s="63">
        <v>0</v>
      </c>
      <c r="H98" s="153">
        <f t="shared" si="21"/>
        <v>127261.17747824173</v>
      </c>
      <c r="I98" s="115"/>
      <c r="J98" s="151">
        <f t="shared" si="22"/>
        <v>733.42698597296226</v>
      </c>
      <c r="K98" s="133">
        <v>100</v>
      </c>
      <c r="L98" s="153">
        <f t="shared" si="23"/>
        <v>120207.91653779244</v>
      </c>
      <c r="M98" s="115"/>
      <c r="N98" s="63">
        <f t="shared" si="24"/>
        <v>478.18656711412666</v>
      </c>
      <c r="O98" s="63">
        <f t="shared" si="25"/>
        <v>452.20925351344476</v>
      </c>
      <c r="P98" s="63">
        <f t="shared" si="26"/>
        <v>427.33056903297364</v>
      </c>
      <c r="Q98" s="63">
        <f t="shared" si="27"/>
        <v>255.24041885883557</v>
      </c>
      <c r="R98" s="63">
        <f t="shared" si="28"/>
        <v>281.21773245951749</v>
      </c>
      <c r="S98" s="63">
        <f t="shared" si="29"/>
        <v>306.09641693998861</v>
      </c>
      <c r="T98" s="63">
        <f t="shared" si="36"/>
        <v>18587.083462207534</v>
      </c>
      <c r="U98" s="63">
        <f t="shared" si="37"/>
        <v>19401.278008147045</v>
      </c>
      <c r="W98" s="63">
        <f t="shared" si="34"/>
        <v>5955</v>
      </c>
      <c r="X98" s="63">
        <f t="shared" si="35"/>
        <v>11850</v>
      </c>
      <c r="Y98" s="151">
        <f t="shared" si="30"/>
        <v>733.42698597296226</v>
      </c>
      <c r="Z98" s="63">
        <f t="shared" si="31"/>
        <v>150</v>
      </c>
      <c r="AA98" s="153">
        <f t="shared" si="32"/>
        <v>113498.72199185297</v>
      </c>
      <c r="AB98" s="49">
        <f>(AA97+F98+S98+Z98)+((AA97+F98+S98+Z98)*(Dashboard!$I$20/'Amortization Schedule'!$D$13))</f>
        <v>118022.95035699858</v>
      </c>
      <c r="AC98" s="49">
        <f>(L97+J98+R98+K98)+((L97+J98+R98+K98)*(Dashboard!$I$20/'Amortization Schedule'!$D$13))</f>
        <v>124746.37346340154</v>
      </c>
      <c r="AD98" s="46">
        <f t="shared" si="33"/>
        <v>1098.2609404491718</v>
      </c>
    </row>
    <row r="99" spans="3:30" x14ac:dyDescent="0.25">
      <c r="C99" s="150">
        <f t="shared" ca="1" si="19"/>
        <v>45624</v>
      </c>
      <c r="D99" s="149">
        <v>80</v>
      </c>
      <c r="E99" s="120"/>
      <c r="F99" s="151">
        <f t="shared" si="20"/>
        <v>733.42698597296226</v>
      </c>
      <c r="G99" s="63">
        <v>0</v>
      </c>
      <c r="H99" s="153">
        <f t="shared" si="21"/>
        <v>127004.97990781217</v>
      </c>
      <c r="I99" s="115"/>
      <c r="J99" s="151">
        <f t="shared" si="22"/>
        <v>733.42698597296226</v>
      </c>
      <c r="K99" s="133">
        <v>100</v>
      </c>
      <c r="L99" s="153">
        <f t="shared" si="23"/>
        <v>119825.26923883619</v>
      </c>
      <c r="M99" s="115"/>
      <c r="N99" s="63">
        <f t="shared" si="24"/>
        <v>477.22941554340605</v>
      </c>
      <c r="O99" s="63">
        <f t="shared" si="25"/>
        <v>450.7796870167216</v>
      </c>
      <c r="P99" s="63">
        <f t="shared" si="26"/>
        <v>425.62020746944864</v>
      </c>
      <c r="Q99" s="63">
        <f t="shared" si="27"/>
        <v>256.19757042955621</v>
      </c>
      <c r="R99" s="63">
        <f t="shared" si="28"/>
        <v>282.64729895624066</v>
      </c>
      <c r="S99" s="63">
        <f t="shared" si="29"/>
        <v>307.80677850351361</v>
      </c>
      <c r="T99" s="63">
        <f t="shared" si="36"/>
        <v>18869.730761163773</v>
      </c>
      <c r="U99" s="63">
        <f t="shared" si="37"/>
        <v>19709.084786650557</v>
      </c>
      <c r="W99" s="63">
        <f t="shared" si="34"/>
        <v>6055</v>
      </c>
      <c r="X99" s="63">
        <f t="shared" si="35"/>
        <v>12000</v>
      </c>
      <c r="Y99" s="151">
        <f t="shared" si="30"/>
        <v>733.42698597296226</v>
      </c>
      <c r="Z99" s="63">
        <f t="shared" si="31"/>
        <v>150</v>
      </c>
      <c r="AA99" s="153">
        <f t="shared" si="32"/>
        <v>113040.91521334946</v>
      </c>
      <c r="AB99" s="49">
        <f>(AA98+F99+S99+Z99)+((AA98+F99+S99+Z99)*(Dashboard!$I$20/'Amortization Schedule'!$D$13))</f>
        <v>117557.20465023769</v>
      </c>
      <c r="AC99" s="49">
        <f>(L98+J99+R99+K99)+((L98+J99+R99+K99)*(Dashboard!$I$20/'Amortization Schedule'!$D$13))</f>
        <v>124357.09059328969</v>
      </c>
      <c r="AD99" s="46">
        <f t="shared" si="33"/>
        <v>1124.7106689758562</v>
      </c>
    </row>
    <row r="100" spans="3:30" x14ac:dyDescent="0.25">
      <c r="C100" s="150">
        <f t="shared" ca="1" si="19"/>
        <v>45654</v>
      </c>
      <c r="D100" s="149">
        <v>81</v>
      </c>
      <c r="E100" s="120"/>
      <c r="F100" s="151">
        <f t="shared" si="20"/>
        <v>733.42698597296226</v>
      </c>
      <c r="G100" s="63">
        <v>0</v>
      </c>
      <c r="H100" s="153">
        <f t="shared" si="21"/>
        <v>126747.82159649351</v>
      </c>
      <c r="I100" s="115"/>
      <c r="J100" s="151">
        <f t="shared" si="22"/>
        <v>733.42698597296226</v>
      </c>
      <c r="K100" s="133">
        <v>100</v>
      </c>
      <c r="L100" s="153">
        <f t="shared" si="23"/>
        <v>119441.18701250886</v>
      </c>
      <c r="M100" s="115"/>
      <c r="N100" s="63">
        <f t="shared" si="24"/>
        <v>476.2686746542953</v>
      </c>
      <c r="O100" s="63">
        <f t="shared" si="25"/>
        <v>449.34475964563569</v>
      </c>
      <c r="P100" s="63">
        <f t="shared" si="26"/>
        <v>423.90343205006047</v>
      </c>
      <c r="Q100" s="63">
        <f t="shared" si="27"/>
        <v>257.15831131866696</v>
      </c>
      <c r="R100" s="63">
        <f t="shared" si="28"/>
        <v>284.08222632732657</v>
      </c>
      <c r="S100" s="63">
        <f t="shared" si="29"/>
        <v>309.52355392290178</v>
      </c>
      <c r="T100" s="63">
        <f t="shared" si="36"/>
        <v>19153.812987491099</v>
      </c>
      <c r="U100" s="63">
        <f t="shared" si="37"/>
        <v>20018.608340573461</v>
      </c>
      <c r="W100" s="63">
        <f t="shared" si="34"/>
        <v>6155</v>
      </c>
      <c r="X100" s="63">
        <f t="shared" si="35"/>
        <v>12150</v>
      </c>
      <c r="Y100" s="151">
        <f t="shared" si="30"/>
        <v>733.42698597296226</v>
      </c>
      <c r="Z100" s="63">
        <f t="shared" si="31"/>
        <v>150</v>
      </c>
      <c r="AA100" s="153">
        <f t="shared" si="32"/>
        <v>112581.39165942656</v>
      </c>
      <c r="AB100" s="49">
        <f>(AA99+F100+S100+Z100)+((AA99+F100+S100+Z100)*(Dashboard!$I$20/'Amortization Schedule'!$D$13))</f>
        <v>117089.71239707647</v>
      </c>
      <c r="AC100" s="49">
        <f>(L99+J100+R100+K100)+((L99+J100+R100+K100)*(Dashboard!$I$20/'Amortization Schedule'!$D$13))</f>
        <v>123966.3479124149</v>
      </c>
      <c r="AD100" s="46">
        <f t="shared" si="33"/>
        <v>1151.6345839845158</v>
      </c>
    </row>
    <row r="101" spans="3:30" x14ac:dyDescent="0.25">
      <c r="C101" s="150">
        <f t="shared" ca="1" si="19"/>
        <v>45684</v>
      </c>
      <c r="D101" s="149">
        <v>82</v>
      </c>
      <c r="E101" s="120"/>
      <c r="F101" s="151">
        <f t="shared" si="20"/>
        <v>733.42698597296226</v>
      </c>
      <c r="G101" s="63">
        <v>0</v>
      </c>
      <c r="H101" s="153">
        <f t="shared" si="21"/>
        <v>126489.69894150739</v>
      </c>
      <c r="I101" s="115"/>
      <c r="J101" s="151">
        <f t="shared" si="22"/>
        <v>733.42698597296226</v>
      </c>
      <c r="K101" s="133">
        <v>100</v>
      </c>
      <c r="L101" s="153">
        <f t="shared" si="23"/>
        <v>119055.6644778328</v>
      </c>
      <c r="M101" s="115"/>
      <c r="N101" s="63">
        <f t="shared" si="24"/>
        <v>475.30433098685023</v>
      </c>
      <c r="O101" s="63">
        <f t="shared" si="25"/>
        <v>447.90445129690823</v>
      </c>
      <c r="P101" s="63">
        <f t="shared" si="26"/>
        <v>422.18021872284959</v>
      </c>
      <c r="Q101" s="63">
        <f t="shared" si="27"/>
        <v>258.12265498611202</v>
      </c>
      <c r="R101" s="63">
        <f t="shared" si="28"/>
        <v>285.52253467605402</v>
      </c>
      <c r="S101" s="63">
        <f t="shared" si="29"/>
        <v>311.24676725011267</v>
      </c>
      <c r="T101" s="63">
        <f t="shared" si="36"/>
        <v>19439.335522167152</v>
      </c>
      <c r="U101" s="63">
        <f t="shared" si="37"/>
        <v>20329.855107823572</v>
      </c>
      <c r="W101" s="63">
        <f t="shared" si="34"/>
        <v>6255</v>
      </c>
      <c r="X101" s="63">
        <f t="shared" si="35"/>
        <v>12300</v>
      </c>
      <c r="Y101" s="151">
        <f t="shared" si="30"/>
        <v>733.42698597296226</v>
      </c>
      <c r="Z101" s="63">
        <f t="shared" si="31"/>
        <v>150</v>
      </c>
      <c r="AA101" s="153">
        <f t="shared" si="32"/>
        <v>112120.14489217645</v>
      </c>
      <c r="AB101" s="49">
        <f>(AA100+F101+S101+Z101)+((AA100+F101+S101+Z101)*(Dashboard!$I$20/'Amortization Schedule'!$D$13))</f>
        <v>116620.46704796588</v>
      </c>
      <c r="AC101" s="49">
        <f>(L100+J101+R101+K101)+((L100+J101+R101+K101)*(Dashboard!$I$20/'Amortization Schedule'!$D$13))</f>
        <v>123574.13994648683</v>
      </c>
      <c r="AD101" s="46">
        <f t="shared" si="33"/>
        <v>1179.0344636744578</v>
      </c>
    </row>
    <row r="102" spans="3:30" x14ac:dyDescent="0.25">
      <c r="C102" s="150">
        <f t="shared" ca="1" si="19"/>
        <v>45714</v>
      </c>
      <c r="D102" s="149">
        <v>83</v>
      </c>
      <c r="E102" s="120"/>
      <c r="F102" s="151">
        <f t="shared" si="20"/>
        <v>733.42698597296226</v>
      </c>
      <c r="G102" s="63">
        <v>0</v>
      </c>
      <c r="H102" s="153">
        <f t="shared" si="21"/>
        <v>126230.60832656508</v>
      </c>
      <c r="I102" s="115"/>
      <c r="J102" s="151">
        <f t="shared" si="22"/>
        <v>733.42698597296226</v>
      </c>
      <c r="K102" s="133">
        <v>100</v>
      </c>
      <c r="L102" s="153">
        <f t="shared" si="23"/>
        <v>118668.69623365172</v>
      </c>
      <c r="M102" s="115"/>
      <c r="N102" s="63">
        <f t="shared" si="24"/>
        <v>474.33637103065234</v>
      </c>
      <c r="O102" s="63">
        <f t="shared" si="25"/>
        <v>446.45874179187302</v>
      </c>
      <c r="P102" s="63">
        <f t="shared" si="26"/>
        <v>420.45054334566169</v>
      </c>
      <c r="Q102" s="63">
        <f t="shared" si="27"/>
        <v>259.09061494230991</v>
      </c>
      <c r="R102" s="63">
        <f t="shared" si="28"/>
        <v>286.96824418108923</v>
      </c>
      <c r="S102" s="63">
        <f t="shared" si="29"/>
        <v>312.97644262730057</v>
      </c>
      <c r="T102" s="63">
        <f t="shared" si="36"/>
        <v>19726.303766348243</v>
      </c>
      <c r="U102" s="63">
        <f t="shared" si="37"/>
        <v>20642.831550450872</v>
      </c>
      <c r="W102" s="63">
        <f t="shared" si="34"/>
        <v>6355</v>
      </c>
      <c r="X102" s="63">
        <f t="shared" si="35"/>
        <v>12450</v>
      </c>
      <c r="Y102" s="151">
        <f t="shared" si="30"/>
        <v>733.42698597296226</v>
      </c>
      <c r="Z102" s="63">
        <f t="shared" si="31"/>
        <v>150</v>
      </c>
      <c r="AA102" s="153">
        <f t="shared" si="32"/>
        <v>111657.16844954915</v>
      </c>
      <c r="AB102" s="49">
        <f>(AA101+F102+S102+Z102)+((AA101+F102+S102+Z102)*(Dashboard!$I$20/'Amortization Schedule'!$D$13))</f>
        <v>116149.46202879614</v>
      </c>
      <c r="AC102" s="49">
        <f>(L101+J102+R102+K102)+((L101+J102+R102+K102)*(Dashboard!$I$20/'Amortization Schedule'!$D$13))</f>
        <v>123180.46120068654</v>
      </c>
      <c r="AD102" s="46">
        <f t="shared" si="33"/>
        <v>1206.9120929132371</v>
      </c>
    </row>
    <row r="103" spans="3:30" x14ac:dyDescent="0.25">
      <c r="C103" s="150">
        <f t="shared" ca="1" si="19"/>
        <v>45744</v>
      </c>
      <c r="D103" s="149">
        <v>84</v>
      </c>
      <c r="E103" s="120"/>
      <c r="F103" s="151">
        <f t="shared" si="20"/>
        <v>733.42698597296226</v>
      </c>
      <c r="G103" s="63">
        <v>0</v>
      </c>
      <c r="H103" s="153">
        <f t="shared" si="21"/>
        <v>125970.54612181673</v>
      </c>
      <c r="I103" s="115"/>
      <c r="J103" s="151">
        <f t="shared" si="22"/>
        <v>733.42698597296226</v>
      </c>
      <c r="K103" s="133">
        <v>100</v>
      </c>
      <c r="L103" s="153">
        <f t="shared" si="23"/>
        <v>118280.27685855495</v>
      </c>
      <c r="M103" s="115"/>
      <c r="N103" s="63">
        <f t="shared" si="24"/>
        <v>473.36478122461858</v>
      </c>
      <c r="O103" s="63">
        <f t="shared" si="25"/>
        <v>445.00761087619395</v>
      </c>
      <c r="P103" s="63">
        <f t="shared" si="26"/>
        <v>418.71438168580931</v>
      </c>
      <c r="Q103" s="63">
        <f t="shared" si="27"/>
        <v>260.06220474834367</v>
      </c>
      <c r="R103" s="63">
        <f t="shared" si="28"/>
        <v>288.41937509676831</v>
      </c>
      <c r="S103" s="63">
        <f t="shared" si="29"/>
        <v>314.71260428715294</v>
      </c>
      <c r="T103" s="63">
        <f t="shared" si="36"/>
        <v>20014.723141445011</v>
      </c>
      <c r="U103" s="63">
        <f t="shared" si="37"/>
        <v>20957.544154738025</v>
      </c>
      <c r="W103" s="63">
        <f t="shared" si="34"/>
        <v>6455</v>
      </c>
      <c r="X103" s="63">
        <f t="shared" si="35"/>
        <v>12600</v>
      </c>
      <c r="Y103" s="151">
        <f t="shared" si="30"/>
        <v>733.42698597296226</v>
      </c>
      <c r="Z103" s="63">
        <f t="shared" si="31"/>
        <v>150</v>
      </c>
      <c r="AA103" s="153">
        <f t="shared" si="32"/>
        <v>111192.455845262</v>
      </c>
      <c r="AB103" s="49">
        <f>(AA102+F103+S103+Z103)+((AA102+F103+S103+Z103)*(Dashboard!$I$20/'Amortization Schedule'!$D$13))</f>
        <v>115676.69074080451</v>
      </c>
      <c r="AC103" s="49">
        <f>(L102+J103+R103+K103)+((L102+J103+R103+K103)*(Dashboard!$I$20/'Amortization Schedule'!$D$13))</f>
        <v>122785.30615958948</v>
      </c>
      <c r="AD103" s="46">
        <f t="shared" si="33"/>
        <v>1235.2692632616618</v>
      </c>
    </row>
    <row r="104" spans="3:30" x14ac:dyDescent="0.25">
      <c r="C104" s="150">
        <f t="shared" ca="1" si="19"/>
        <v>45774</v>
      </c>
      <c r="D104" s="149">
        <v>85</v>
      </c>
      <c r="E104" s="120"/>
      <c r="F104" s="151">
        <f t="shared" si="20"/>
        <v>733.42698597296226</v>
      </c>
      <c r="G104" s="63">
        <v>0</v>
      </c>
      <c r="H104" s="153">
        <f t="shared" si="21"/>
        <v>125709.50868380058</v>
      </c>
      <c r="I104" s="115"/>
      <c r="J104" s="151">
        <f t="shared" si="22"/>
        <v>733.42698597296226</v>
      </c>
      <c r="K104" s="133">
        <v>100</v>
      </c>
      <c r="L104" s="153">
        <f t="shared" si="23"/>
        <v>117890.40091080157</v>
      </c>
      <c r="M104" s="115"/>
      <c r="N104" s="63">
        <f t="shared" si="24"/>
        <v>472.38954795681235</v>
      </c>
      <c r="O104" s="63">
        <f t="shared" si="25"/>
        <v>443.55103821958102</v>
      </c>
      <c r="P104" s="63">
        <f t="shared" si="26"/>
        <v>416.97170941973246</v>
      </c>
      <c r="Q104" s="63">
        <f t="shared" si="27"/>
        <v>261.03743801614991</v>
      </c>
      <c r="R104" s="63">
        <f t="shared" si="28"/>
        <v>289.87594775338124</v>
      </c>
      <c r="S104" s="63">
        <f t="shared" si="29"/>
        <v>316.45527655322979</v>
      </c>
      <c r="T104" s="63">
        <f t="shared" si="36"/>
        <v>20304.599089198393</v>
      </c>
      <c r="U104" s="63">
        <f t="shared" si="37"/>
        <v>21273.999431291253</v>
      </c>
      <c r="W104" s="63">
        <f t="shared" si="34"/>
        <v>6555</v>
      </c>
      <c r="X104" s="63">
        <f t="shared" si="35"/>
        <v>12750</v>
      </c>
      <c r="Y104" s="151">
        <f t="shared" si="30"/>
        <v>733.42698597296226</v>
      </c>
      <c r="Z104" s="63">
        <f t="shared" si="31"/>
        <v>150</v>
      </c>
      <c r="AA104" s="153">
        <f t="shared" si="32"/>
        <v>110726.00056870877</v>
      </c>
      <c r="AB104" s="49">
        <f>(AA103+F104+S104+Z104)+((AA103+F104+S104+Z104)*(Dashboard!$I$20/'Amortization Schedule'!$D$13))</f>
        <v>115202.1465604829</v>
      </c>
      <c r="AC104" s="49">
        <f>(L103+J104+R104+K104)+((L103+J104+R104+K104)*(Dashboard!$I$20/'Amortization Schedule'!$D$13))</f>
        <v>122388.66928708833</v>
      </c>
      <c r="AD104" s="46">
        <f t="shared" si="33"/>
        <v>1264.1077729988931</v>
      </c>
    </row>
    <row r="105" spans="3:30" x14ac:dyDescent="0.25">
      <c r="C105" s="150">
        <f t="shared" ca="1" si="19"/>
        <v>45804</v>
      </c>
      <c r="D105" s="149">
        <v>86</v>
      </c>
      <c r="E105" s="120"/>
      <c r="F105" s="151">
        <f t="shared" si="20"/>
        <v>733.42698597296226</v>
      </c>
      <c r="G105" s="63">
        <v>0</v>
      </c>
      <c r="H105" s="153">
        <f t="shared" si="21"/>
        <v>125447.49235539186</v>
      </c>
      <c r="I105" s="115"/>
      <c r="J105" s="151">
        <f t="shared" si="22"/>
        <v>733.42698597296226</v>
      </c>
      <c r="K105" s="133">
        <v>100</v>
      </c>
      <c r="L105" s="153">
        <f t="shared" si="23"/>
        <v>117499.06292824412</v>
      </c>
      <c r="M105" s="115"/>
      <c r="N105" s="63">
        <f t="shared" si="24"/>
        <v>471.41065756425184</v>
      </c>
      <c r="O105" s="63">
        <f t="shared" si="25"/>
        <v>442.08900341550589</v>
      </c>
      <c r="P105" s="63">
        <f t="shared" si="26"/>
        <v>415.22250213265789</v>
      </c>
      <c r="Q105" s="63">
        <f t="shared" si="27"/>
        <v>262.01632840871042</v>
      </c>
      <c r="R105" s="63">
        <f t="shared" si="28"/>
        <v>291.33798255745637</v>
      </c>
      <c r="S105" s="63">
        <f t="shared" si="29"/>
        <v>318.20448384030436</v>
      </c>
      <c r="T105" s="63">
        <f t="shared" si="36"/>
        <v>20595.937071755849</v>
      </c>
      <c r="U105" s="63">
        <f t="shared" si="37"/>
        <v>21592.203915131558</v>
      </c>
      <c r="W105" s="63">
        <f t="shared" si="34"/>
        <v>6655</v>
      </c>
      <c r="X105" s="63">
        <f t="shared" si="35"/>
        <v>12900</v>
      </c>
      <c r="Y105" s="151">
        <f t="shared" si="30"/>
        <v>733.42698597296226</v>
      </c>
      <c r="Z105" s="63">
        <f t="shared" si="31"/>
        <v>150</v>
      </c>
      <c r="AA105" s="153">
        <f t="shared" si="32"/>
        <v>110257.79608486846</v>
      </c>
      <c r="AB105" s="49">
        <f>(AA104+F105+S105+Z105)+((AA104+F105+S105+Z105)*(Dashboard!$I$20/'Amortization Schedule'!$D$13))</f>
        <v>114725.8228394851</v>
      </c>
      <c r="AC105" s="49">
        <f>(L104+J105+R105+K105)+((L104+J105+R105+K105)*(Dashboard!$I$20/'Amortization Schedule'!$D$13))</f>
        <v>121990.54502631529</v>
      </c>
      <c r="AD105" s="46">
        <f t="shared" si="33"/>
        <v>1293.429427147639</v>
      </c>
    </row>
    <row r="106" spans="3:30" x14ac:dyDescent="0.25">
      <c r="C106" s="150">
        <f t="shared" ca="1" si="19"/>
        <v>45834</v>
      </c>
      <c r="D106" s="149">
        <v>87</v>
      </c>
      <c r="E106" s="120"/>
      <c r="F106" s="151">
        <f t="shared" si="20"/>
        <v>733.42698597296226</v>
      </c>
      <c r="G106" s="63">
        <v>0</v>
      </c>
      <c r="H106" s="153">
        <f t="shared" si="21"/>
        <v>125184.49346575161</v>
      </c>
      <c r="I106" s="115"/>
      <c r="J106" s="151">
        <f t="shared" si="22"/>
        <v>733.42698597296226</v>
      </c>
      <c r="K106" s="133">
        <v>100</v>
      </c>
      <c r="L106" s="153">
        <f t="shared" si="23"/>
        <v>117106.25742825208</v>
      </c>
      <c r="M106" s="115"/>
      <c r="N106" s="63">
        <f t="shared" si="24"/>
        <v>470.42809633271906</v>
      </c>
      <c r="O106" s="63">
        <f t="shared" si="25"/>
        <v>440.62148598091545</v>
      </c>
      <c r="P106" s="63">
        <f t="shared" si="26"/>
        <v>413.46673531825672</v>
      </c>
      <c r="Q106" s="63">
        <f t="shared" si="27"/>
        <v>262.99888964024314</v>
      </c>
      <c r="R106" s="63">
        <f t="shared" si="28"/>
        <v>292.8054999920468</v>
      </c>
      <c r="S106" s="63">
        <f t="shared" si="29"/>
        <v>319.96025065470553</v>
      </c>
      <c r="T106" s="63">
        <f t="shared" si="36"/>
        <v>20888.742571747895</v>
      </c>
      <c r="U106" s="63">
        <f t="shared" si="37"/>
        <v>21912.164165786264</v>
      </c>
      <c r="W106" s="63">
        <f t="shared" si="34"/>
        <v>6755</v>
      </c>
      <c r="X106" s="63">
        <f t="shared" si="35"/>
        <v>13050</v>
      </c>
      <c r="Y106" s="151">
        <f t="shared" si="30"/>
        <v>733.42698597296226</v>
      </c>
      <c r="Z106" s="63">
        <f t="shared" si="31"/>
        <v>150</v>
      </c>
      <c r="AA106" s="153">
        <f t="shared" si="32"/>
        <v>109787.83583421375</v>
      </c>
      <c r="AB106" s="49">
        <f>(AA105+F106+S106+Z106)+((AA105+F106+S106+Z106)*(Dashboard!$I$20/'Amortization Schedule'!$D$13))</f>
        <v>114247.71290453355</v>
      </c>
      <c r="AC106" s="49">
        <f>(L105+J106+R106+K106)+((L105+J106+R106+K106)*(Dashboard!$I$20/'Amortization Schedule'!$D$13))</f>
        <v>121590.92779956436</v>
      </c>
      <c r="AD106" s="46">
        <f t="shared" si="33"/>
        <v>1323.2360374994425</v>
      </c>
    </row>
    <row r="107" spans="3:30" x14ac:dyDescent="0.25">
      <c r="C107" s="150">
        <f t="shared" ca="1" si="19"/>
        <v>45864</v>
      </c>
      <c r="D107" s="149">
        <v>88</v>
      </c>
      <c r="E107" s="120"/>
      <c r="F107" s="151">
        <f t="shared" si="20"/>
        <v>733.42698597296226</v>
      </c>
      <c r="G107" s="63">
        <v>0</v>
      </c>
      <c r="H107" s="153">
        <f t="shared" si="21"/>
        <v>124920.50833027522</v>
      </c>
      <c r="I107" s="115"/>
      <c r="J107" s="151">
        <f t="shared" si="22"/>
        <v>733.42698597296226</v>
      </c>
      <c r="K107" s="133">
        <v>100</v>
      </c>
      <c r="L107" s="153">
        <f t="shared" si="23"/>
        <v>116711.97890763506</v>
      </c>
      <c r="M107" s="115"/>
      <c r="N107" s="63">
        <f t="shared" si="24"/>
        <v>469.44185049656818</v>
      </c>
      <c r="O107" s="63">
        <f t="shared" si="25"/>
        <v>439.14846535594529</v>
      </c>
      <c r="P107" s="63">
        <f t="shared" si="26"/>
        <v>411.70438437830154</v>
      </c>
      <c r="Q107" s="63">
        <f t="shared" si="27"/>
        <v>263.98513547639408</v>
      </c>
      <c r="R107" s="63">
        <f t="shared" si="28"/>
        <v>294.27852061701697</v>
      </c>
      <c r="S107" s="63">
        <f t="shared" si="29"/>
        <v>321.72260159466072</v>
      </c>
      <c r="T107" s="63">
        <f t="shared" si="36"/>
        <v>21183.02109236491</v>
      </c>
      <c r="U107" s="63">
        <f t="shared" si="37"/>
        <v>22233.886767380925</v>
      </c>
      <c r="W107" s="63">
        <f t="shared" si="34"/>
        <v>6855</v>
      </c>
      <c r="X107" s="63">
        <f t="shared" si="35"/>
        <v>13200</v>
      </c>
      <c r="Y107" s="151">
        <f t="shared" si="30"/>
        <v>733.42698597296226</v>
      </c>
      <c r="Z107" s="63">
        <f t="shared" si="31"/>
        <v>150</v>
      </c>
      <c r="AA107" s="153">
        <f t="shared" si="32"/>
        <v>109316.11323261909</v>
      </c>
      <c r="AB107" s="49">
        <f>(AA106+F107+S107+Z107)+((AA106+F107+S107+Z107)*(Dashboard!$I$20/'Amortization Schedule'!$D$13))</f>
        <v>113767.81005732591</v>
      </c>
      <c r="AC107" s="49">
        <f>(L106+J107+R107+K107)+((L106+J107+R107+K107)*(Dashboard!$I$20/'Amortization Schedule'!$D$13))</f>
        <v>121189.81200821312</v>
      </c>
      <c r="AD107" s="46">
        <f t="shared" si="33"/>
        <v>1353.5294226400654</v>
      </c>
    </row>
    <row r="108" spans="3:30" x14ac:dyDescent="0.25">
      <c r="C108" s="150">
        <f t="shared" ca="1" si="19"/>
        <v>45894</v>
      </c>
      <c r="D108" s="149">
        <v>89</v>
      </c>
      <c r="E108" s="120"/>
      <c r="F108" s="151">
        <f t="shared" si="20"/>
        <v>733.42698597296226</v>
      </c>
      <c r="G108" s="63">
        <v>0</v>
      </c>
      <c r="H108" s="153">
        <f t="shared" si="21"/>
        <v>124655.53325054079</v>
      </c>
      <c r="I108" s="115"/>
      <c r="J108" s="151">
        <f t="shared" si="22"/>
        <v>733.42698597296226</v>
      </c>
      <c r="K108" s="133">
        <v>100</v>
      </c>
      <c r="L108" s="153">
        <f t="shared" si="23"/>
        <v>116316.22184256572</v>
      </c>
      <c r="M108" s="115"/>
      <c r="N108" s="63">
        <f t="shared" si="24"/>
        <v>468.45190623853176</v>
      </c>
      <c r="O108" s="63">
        <f t="shared" si="25"/>
        <v>437.66992090363146</v>
      </c>
      <c r="P108" s="63">
        <f t="shared" si="26"/>
        <v>409.93542462232153</v>
      </c>
      <c r="Q108" s="63">
        <f t="shared" si="27"/>
        <v>264.97507973443049</v>
      </c>
      <c r="R108" s="63">
        <f t="shared" si="28"/>
        <v>295.75706506933079</v>
      </c>
      <c r="S108" s="63">
        <f t="shared" si="29"/>
        <v>323.49156135064072</v>
      </c>
      <c r="T108" s="63">
        <f t="shared" si="36"/>
        <v>21478.778157434241</v>
      </c>
      <c r="U108" s="63">
        <f t="shared" si="37"/>
        <v>22557.378328731567</v>
      </c>
      <c r="W108" s="63">
        <f t="shared" si="34"/>
        <v>6955</v>
      </c>
      <c r="X108" s="63">
        <f t="shared" si="35"/>
        <v>13350</v>
      </c>
      <c r="Y108" s="151">
        <f t="shared" si="30"/>
        <v>733.42698597296226</v>
      </c>
      <c r="Z108" s="63">
        <f t="shared" si="31"/>
        <v>150</v>
      </c>
      <c r="AA108" s="153">
        <f t="shared" si="32"/>
        <v>108842.62167126844</v>
      </c>
      <c r="AB108" s="49">
        <f>(AA107+F108+S108+Z108)+((AA107+F108+S108+Z108)*(Dashboard!$I$20/'Amortization Schedule'!$D$13))</f>
        <v>113286.10757444127</v>
      </c>
      <c r="AC108" s="49">
        <f>(L107+J108+R108+K108)+((L107+J108+R108+K108)*(Dashboard!$I$20/'Amortization Schedule'!$D$13))</f>
        <v>120787.19203264429</v>
      </c>
      <c r="AD108" s="46">
        <f t="shared" si="33"/>
        <v>1384.3114079749657</v>
      </c>
    </row>
    <row r="109" spans="3:30" x14ac:dyDescent="0.25">
      <c r="C109" s="150">
        <f t="shared" ca="1" si="19"/>
        <v>45924</v>
      </c>
      <c r="D109" s="149">
        <v>90</v>
      </c>
      <c r="E109" s="120"/>
      <c r="F109" s="151">
        <f t="shared" si="20"/>
        <v>733.42698597296226</v>
      </c>
      <c r="G109" s="63">
        <v>0</v>
      </c>
      <c r="H109" s="153">
        <f t="shared" si="21"/>
        <v>124389.56451425735</v>
      </c>
      <c r="I109" s="115"/>
      <c r="J109" s="151">
        <f t="shared" si="22"/>
        <v>733.42698597296226</v>
      </c>
      <c r="K109" s="133">
        <v>100</v>
      </c>
      <c r="L109" s="153">
        <f t="shared" si="23"/>
        <v>115918.98068850237</v>
      </c>
      <c r="M109" s="115"/>
      <c r="N109" s="63">
        <f t="shared" si="24"/>
        <v>467.45824968952758</v>
      </c>
      <c r="O109" s="63">
        <f t="shared" si="25"/>
        <v>436.18583190962141</v>
      </c>
      <c r="P109" s="63">
        <f t="shared" si="26"/>
        <v>408.15983126725661</v>
      </c>
      <c r="Q109" s="63">
        <f t="shared" si="27"/>
        <v>265.96873628343462</v>
      </c>
      <c r="R109" s="63">
        <f t="shared" si="28"/>
        <v>297.24115406334084</v>
      </c>
      <c r="S109" s="63">
        <f t="shared" si="29"/>
        <v>325.26715470570565</v>
      </c>
      <c r="T109" s="63">
        <f t="shared" si="36"/>
        <v>21776.019311497581</v>
      </c>
      <c r="U109" s="63">
        <f t="shared" si="37"/>
        <v>22882.645483437274</v>
      </c>
      <c r="W109" s="63">
        <f t="shared" si="34"/>
        <v>7055</v>
      </c>
      <c r="X109" s="63">
        <f t="shared" si="35"/>
        <v>13500</v>
      </c>
      <c r="Y109" s="151">
        <f t="shared" si="30"/>
        <v>733.42698597296226</v>
      </c>
      <c r="Z109" s="63">
        <f t="shared" si="31"/>
        <v>150</v>
      </c>
      <c r="AA109" s="153">
        <f t="shared" si="32"/>
        <v>108367.35451656273</v>
      </c>
      <c r="AB109" s="49">
        <f>(AA108+F109+S109+Z109)+((AA108+F109+S109+Z109)*(Dashboard!$I$20/'Amortization Schedule'!$D$13))</f>
        <v>112802.59870724579</v>
      </c>
      <c r="AC109" s="49">
        <f>(L108+J109+R109+K109)+((L108+J109+R109+K109)*(Dashboard!$I$20/'Amortization Schedule'!$D$13))</f>
        <v>120383.06223216708</v>
      </c>
      <c r="AD109" s="46">
        <f t="shared" si="33"/>
        <v>1415.5838257548719</v>
      </c>
    </row>
    <row r="110" spans="3:30" x14ac:dyDescent="0.25">
      <c r="C110" s="150">
        <f t="shared" ca="1" si="19"/>
        <v>45954</v>
      </c>
      <c r="D110" s="149">
        <v>91</v>
      </c>
      <c r="E110" s="120"/>
      <c r="F110" s="151">
        <f t="shared" si="20"/>
        <v>733.42698597296226</v>
      </c>
      <c r="G110" s="63">
        <v>0</v>
      </c>
      <c r="H110" s="153">
        <f t="shared" si="21"/>
        <v>124122.59839521284</v>
      </c>
      <c r="I110" s="115"/>
      <c r="J110" s="151">
        <f t="shared" si="22"/>
        <v>733.42698597296226</v>
      </c>
      <c r="K110" s="133">
        <v>100</v>
      </c>
      <c r="L110" s="153">
        <f t="shared" si="23"/>
        <v>115520.2498801113</v>
      </c>
      <c r="M110" s="115"/>
      <c r="N110" s="63">
        <f t="shared" si="24"/>
        <v>466.46086692846484</v>
      </c>
      <c r="O110" s="63">
        <f t="shared" si="25"/>
        <v>434.69617758188389</v>
      </c>
      <c r="P110" s="63">
        <f t="shared" si="26"/>
        <v>406.37757943711023</v>
      </c>
      <c r="Q110" s="63">
        <f t="shared" si="27"/>
        <v>266.96611904449747</v>
      </c>
      <c r="R110" s="63">
        <f t="shared" si="28"/>
        <v>298.73080839107837</v>
      </c>
      <c r="S110" s="63">
        <f t="shared" si="29"/>
        <v>327.04940653585203</v>
      </c>
      <c r="T110" s="63">
        <f t="shared" si="36"/>
        <v>22074.75011988866</v>
      </c>
      <c r="U110" s="63">
        <f t="shared" si="37"/>
        <v>23209.694889973125</v>
      </c>
      <c r="W110" s="63">
        <f t="shared" si="34"/>
        <v>7155</v>
      </c>
      <c r="X110" s="63">
        <f t="shared" si="35"/>
        <v>13650</v>
      </c>
      <c r="Y110" s="151">
        <f t="shared" si="30"/>
        <v>733.42698597296226</v>
      </c>
      <c r="Z110" s="63">
        <f t="shared" si="31"/>
        <v>150</v>
      </c>
      <c r="AA110" s="153">
        <f t="shared" si="32"/>
        <v>107890.30511002688</v>
      </c>
      <c r="AB110" s="49">
        <f>(AA109+F110+S110+Z110)+((AA109+F110+S110+Z110)*(Dashboard!$I$20/'Amortization Schedule'!$D$13))</f>
        <v>112317.27668179834</v>
      </c>
      <c r="AC110" s="49">
        <f>(L109+J110+R110+K110)+((L109+J110+R110+K110)*(Dashboard!$I$20/'Amortization Schedule'!$D$13))</f>
        <v>119977.41694493807</v>
      </c>
      <c r="AD110" s="46">
        <f t="shared" si="33"/>
        <v>1447.3485151014529</v>
      </c>
    </row>
    <row r="111" spans="3:30" x14ac:dyDescent="0.25">
      <c r="C111" s="150">
        <f t="shared" ca="1" si="19"/>
        <v>45984</v>
      </c>
      <c r="D111" s="149">
        <v>92</v>
      </c>
      <c r="E111" s="120"/>
      <c r="F111" s="151">
        <f t="shared" si="20"/>
        <v>733.42698597296226</v>
      </c>
      <c r="G111" s="63">
        <v>0</v>
      </c>
      <c r="H111" s="153">
        <f t="shared" si="21"/>
        <v>123854.63115322193</v>
      </c>
      <c r="I111" s="115"/>
      <c r="J111" s="151">
        <f t="shared" si="22"/>
        <v>733.42698597296226</v>
      </c>
      <c r="K111" s="133">
        <v>100</v>
      </c>
      <c r="L111" s="153">
        <f t="shared" si="23"/>
        <v>115120.02383118875</v>
      </c>
      <c r="M111" s="115"/>
      <c r="N111" s="63">
        <f t="shared" si="24"/>
        <v>465.45974398204788</v>
      </c>
      <c r="O111" s="63">
        <f t="shared" si="25"/>
        <v>433.20093705041734</v>
      </c>
      <c r="P111" s="63">
        <f t="shared" si="26"/>
        <v>404.58864416260076</v>
      </c>
      <c r="Q111" s="63">
        <f t="shared" si="27"/>
        <v>267.96724199091437</v>
      </c>
      <c r="R111" s="63">
        <f t="shared" si="28"/>
        <v>300.22604892254492</v>
      </c>
      <c r="S111" s="63">
        <f t="shared" si="29"/>
        <v>328.8383418103615</v>
      </c>
      <c r="T111" s="63">
        <f t="shared" si="36"/>
        <v>22374.976168811205</v>
      </c>
      <c r="U111" s="63">
        <f t="shared" si="37"/>
        <v>23538.533231783487</v>
      </c>
      <c r="W111" s="63">
        <f t="shared" si="34"/>
        <v>7255</v>
      </c>
      <c r="X111" s="63">
        <f t="shared" si="35"/>
        <v>13800</v>
      </c>
      <c r="Y111" s="151">
        <f t="shared" si="30"/>
        <v>733.42698597296226</v>
      </c>
      <c r="Z111" s="63">
        <f t="shared" si="31"/>
        <v>150</v>
      </c>
      <c r="AA111" s="153">
        <f t="shared" si="32"/>
        <v>107411.46676821652</v>
      </c>
      <c r="AB111" s="49">
        <f>(AA110+F111+S111+Z111)+((AA110+F111+S111+Z111)*(Dashboard!$I$20/'Amortization Schedule'!$D$13))</f>
        <v>111830.13469875546</v>
      </c>
      <c r="AC111" s="49">
        <f>(L110+J111+R111+K111)+((L110+J111+R111+K111)*(Dashboard!$I$20/'Amortization Schedule'!$D$13))</f>
        <v>119570.25048788197</v>
      </c>
      <c r="AD111" s="46">
        <f t="shared" si="33"/>
        <v>1479.6073220330834</v>
      </c>
    </row>
    <row r="112" spans="3:30" x14ac:dyDescent="0.25">
      <c r="C112" s="150">
        <f t="shared" ca="1" si="19"/>
        <v>46014</v>
      </c>
      <c r="D112" s="149">
        <v>93</v>
      </c>
      <c r="E112" s="120"/>
      <c r="F112" s="151">
        <f t="shared" si="20"/>
        <v>733.42698597296226</v>
      </c>
      <c r="G112" s="63">
        <v>0</v>
      </c>
      <c r="H112" s="153">
        <f t="shared" si="21"/>
        <v>123585.65903407354</v>
      </c>
      <c r="I112" s="115"/>
      <c r="J112" s="151">
        <f t="shared" si="22"/>
        <v>733.42698597296226</v>
      </c>
      <c r="K112" s="133">
        <v>100</v>
      </c>
      <c r="L112" s="153">
        <f t="shared" si="23"/>
        <v>114718.29693458274</v>
      </c>
      <c r="M112" s="115"/>
      <c r="N112" s="63">
        <f t="shared" si="24"/>
        <v>464.45486682458193</v>
      </c>
      <c r="O112" s="63">
        <f t="shared" si="25"/>
        <v>431.7000893669578</v>
      </c>
      <c r="P112" s="63">
        <f t="shared" si="26"/>
        <v>402.79300038081192</v>
      </c>
      <c r="Q112" s="63">
        <f t="shared" si="27"/>
        <v>268.97211914838027</v>
      </c>
      <c r="R112" s="63">
        <f t="shared" si="28"/>
        <v>301.72689660600446</v>
      </c>
      <c r="S112" s="63">
        <f t="shared" si="29"/>
        <v>330.63398559215034</v>
      </c>
      <c r="T112" s="63">
        <f t="shared" si="36"/>
        <v>22676.703065417209</v>
      </c>
      <c r="U112" s="63">
        <f t="shared" si="37"/>
        <v>23869.167217375638</v>
      </c>
      <c r="W112" s="63">
        <f t="shared" si="34"/>
        <v>7355</v>
      </c>
      <c r="X112" s="63">
        <f t="shared" si="35"/>
        <v>13950</v>
      </c>
      <c r="Y112" s="151">
        <f t="shared" si="30"/>
        <v>733.42698597296226</v>
      </c>
      <c r="Z112" s="63">
        <f t="shared" si="31"/>
        <v>150</v>
      </c>
      <c r="AA112" s="153">
        <f t="shared" si="32"/>
        <v>106930.83278262436</v>
      </c>
      <c r="AB112" s="49">
        <f>(AA111+F112+S112+Z112)+((AA111+F112+S112+Z112)*(Dashboard!$I$20/'Amortization Schedule'!$D$13))</f>
        <v>111341.16593327618</v>
      </c>
      <c r="AC112" s="49">
        <f>(L111+J112+R112+K112)+((L111+J112+R112+K112)*(Dashboard!$I$20/'Amortization Schedule'!$D$13))</f>
        <v>119161.55715661192</v>
      </c>
      <c r="AD112" s="46">
        <f t="shared" si="33"/>
        <v>1512.3620994907076</v>
      </c>
    </row>
    <row r="113" spans="3:30" x14ac:dyDescent="0.25">
      <c r="C113" s="150">
        <f t="shared" ca="1" si="19"/>
        <v>46044</v>
      </c>
      <c r="D113" s="149">
        <v>94</v>
      </c>
      <c r="E113" s="120"/>
      <c r="F113" s="151">
        <f t="shared" si="20"/>
        <v>733.42698597296226</v>
      </c>
      <c r="G113" s="63">
        <v>0</v>
      </c>
      <c r="H113" s="153">
        <f t="shared" si="21"/>
        <v>123315.67826947836</v>
      </c>
      <c r="I113" s="115"/>
      <c r="J113" s="151">
        <f t="shared" si="22"/>
        <v>733.42698597296226</v>
      </c>
      <c r="K113" s="133">
        <v>100</v>
      </c>
      <c r="L113" s="153">
        <f t="shared" si="23"/>
        <v>114315.06356211446</v>
      </c>
      <c r="M113" s="115"/>
      <c r="N113" s="63">
        <f t="shared" si="24"/>
        <v>463.44622137777549</v>
      </c>
      <c r="O113" s="63">
        <f t="shared" si="25"/>
        <v>430.19361350468529</v>
      </c>
      <c r="P113" s="63">
        <f t="shared" si="26"/>
        <v>400.99062293484133</v>
      </c>
      <c r="Q113" s="63">
        <f t="shared" si="27"/>
        <v>269.98076459518671</v>
      </c>
      <c r="R113" s="63">
        <f t="shared" si="28"/>
        <v>303.23337246827697</v>
      </c>
      <c r="S113" s="63">
        <f t="shared" si="29"/>
        <v>332.43636303812093</v>
      </c>
      <c r="T113" s="63">
        <f t="shared" si="36"/>
        <v>22979.936437885484</v>
      </c>
      <c r="U113" s="63">
        <f t="shared" si="37"/>
        <v>24201.603580413757</v>
      </c>
      <c r="W113" s="63">
        <f t="shared" si="34"/>
        <v>7455</v>
      </c>
      <c r="X113" s="63">
        <f t="shared" si="35"/>
        <v>14100</v>
      </c>
      <c r="Y113" s="151">
        <f t="shared" si="30"/>
        <v>733.42698597296226</v>
      </c>
      <c r="Z113" s="63">
        <f t="shared" si="31"/>
        <v>150</v>
      </c>
      <c r="AA113" s="153">
        <f t="shared" si="32"/>
        <v>106448.39641958624</v>
      </c>
      <c r="AB113" s="49">
        <f>(AA112+F113+S113+Z113)+((AA112+F113+S113+Z113)*(Dashboard!$I$20/'Amortization Schedule'!$D$13))</f>
        <v>110850.36353492635</v>
      </c>
      <c r="AC113" s="49">
        <f>(L112+J113+R113+K113)+((L112+J113+R113+K113)*(Dashboard!$I$20/'Amortization Schedule'!$D$13))</f>
        <v>118751.3312253496</v>
      </c>
      <c r="AD113" s="46">
        <f t="shared" si="33"/>
        <v>1545.6147073637978</v>
      </c>
    </row>
    <row r="114" spans="3:30" x14ac:dyDescent="0.25">
      <c r="C114" s="150">
        <f t="shared" ca="1" si="19"/>
        <v>46074</v>
      </c>
      <c r="D114" s="149">
        <v>95</v>
      </c>
      <c r="E114" s="120"/>
      <c r="F114" s="151">
        <f t="shared" si="20"/>
        <v>733.42698597296226</v>
      </c>
      <c r="G114" s="63">
        <v>0</v>
      </c>
      <c r="H114" s="153">
        <f t="shared" si="21"/>
        <v>123044.68507701594</v>
      </c>
      <c r="I114" s="115"/>
      <c r="J114" s="151">
        <f t="shared" si="22"/>
        <v>733.42698597296226</v>
      </c>
      <c r="K114" s="133">
        <v>100</v>
      </c>
      <c r="L114" s="153">
        <f t="shared" si="23"/>
        <v>113910.31806449943</v>
      </c>
      <c r="M114" s="115"/>
      <c r="N114" s="63">
        <f t="shared" si="24"/>
        <v>462.43379351054358</v>
      </c>
      <c r="O114" s="63">
        <f t="shared" si="25"/>
        <v>428.6814883579292</v>
      </c>
      <c r="P114" s="63">
        <f t="shared" si="26"/>
        <v>399.18148657344835</v>
      </c>
      <c r="Q114" s="63">
        <f t="shared" si="27"/>
        <v>270.99319246241862</v>
      </c>
      <c r="R114" s="63">
        <f t="shared" si="28"/>
        <v>304.74549761503306</v>
      </c>
      <c r="S114" s="63">
        <f t="shared" si="29"/>
        <v>334.2454993995139</v>
      </c>
      <c r="T114" s="63">
        <f t="shared" si="36"/>
        <v>23284.681935500517</v>
      </c>
      <c r="U114" s="63">
        <f t="shared" si="37"/>
        <v>24535.84907981327</v>
      </c>
      <c r="W114" s="63">
        <f t="shared" si="34"/>
        <v>7555</v>
      </c>
      <c r="X114" s="63">
        <f t="shared" si="35"/>
        <v>14250</v>
      </c>
      <c r="Y114" s="151">
        <f t="shared" si="30"/>
        <v>733.42698597296226</v>
      </c>
      <c r="Z114" s="63">
        <f t="shared" si="31"/>
        <v>150</v>
      </c>
      <c r="AA114" s="153">
        <f t="shared" si="32"/>
        <v>105964.15092018672</v>
      </c>
      <c r="AB114" s="49">
        <f>(AA113+F114+S114+Z114)+((AA113+F114+S114+Z114)*(Dashboard!$I$20/'Amortization Schedule'!$D$13))</f>
        <v>110357.72062758269</v>
      </c>
      <c r="AC114" s="49">
        <f>(L113+J114+R114+K114)+((L113+J114+R114+K114)*(Dashboard!$I$20/'Amortization Schedule'!$D$13))</f>
        <v>118339.56694684502</v>
      </c>
      <c r="AD114" s="46">
        <f t="shared" si="33"/>
        <v>1579.3670125164122</v>
      </c>
    </row>
    <row r="115" spans="3:30" x14ac:dyDescent="0.25">
      <c r="C115" s="150">
        <f t="shared" ca="1" si="19"/>
        <v>46104</v>
      </c>
      <c r="D115" s="149">
        <v>96</v>
      </c>
      <c r="E115" s="120"/>
      <c r="F115" s="151">
        <f t="shared" si="20"/>
        <v>733.42698597296226</v>
      </c>
      <c r="G115" s="63">
        <v>0</v>
      </c>
      <c r="H115" s="153">
        <f t="shared" si="21"/>
        <v>122772.67566008179</v>
      </c>
      <c r="I115" s="115"/>
      <c r="J115" s="151">
        <f t="shared" si="22"/>
        <v>733.42698597296226</v>
      </c>
      <c r="K115" s="133">
        <v>100</v>
      </c>
      <c r="L115" s="153">
        <f t="shared" si="23"/>
        <v>113504.05477126833</v>
      </c>
      <c r="M115" s="115"/>
      <c r="N115" s="63">
        <f t="shared" si="24"/>
        <v>461.41756903880952</v>
      </c>
      <c r="O115" s="63">
        <f t="shared" si="25"/>
        <v>427.16369274187286</v>
      </c>
      <c r="P115" s="63">
        <f t="shared" si="26"/>
        <v>397.36556595070016</v>
      </c>
      <c r="Q115" s="63">
        <f t="shared" si="27"/>
        <v>272.00941693415274</v>
      </c>
      <c r="R115" s="63">
        <f t="shared" si="28"/>
        <v>306.26329323108939</v>
      </c>
      <c r="S115" s="63">
        <f t="shared" si="29"/>
        <v>336.0614200222621</v>
      </c>
      <c r="T115" s="63">
        <f t="shared" si="36"/>
        <v>23590.945228731605</v>
      </c>
      <c r="U115" s="63">
        <f t="shared" si="37"/>
        <v>24871.910499835532</v>
      </c>
      <c r="W115" s="63">
        <f t="shared" si="34"/>
        <v>7655</v>
      </c>
      <c r="X115" s="63">
        <f t="shared" si="35"/>
        <v>14400</v>
      </c>
      <c r="Y115" s="151">
        <f t="shared" si="30"/>
        <v>733.42698597296226</v>
      </c>
      <c r="Z115" s="63">
        <f t="shared" si="31"/>
        <v>150</v>
      </c>
      <c r="AA115" s="153">
        <f t="shared" si="32"/>
        <v>105478.08950016445</v>
      </c>
      <c r="AB115" s="49">
        <f>(AA114+F115+S115+Z115)+((AA114+F115+S115+Z115)*(Dashboard!$I$20/'Amortization Schedule'!$D$13))</f>
        <v>109863.23030933649</v>
      </c>
      <c r="AC115" s="49">
        <f>(L114+J115+R115+K115)+((L114+J115+R115+K115)*(Dashboard!$I$20/'Amortization Schedule'!$D$13))</f>
        <v>117926.25855229607</v>
      </c>
      <c r="AD115" s="46">
        <f t="shared" si="33"/>
        <v>1613.6208888133488</v>
      </c>
    </row>
    <row r="116" spans="3:30" x14ac:dyDescent="0.25">
      <c r="C116" s="150">
        <f t="shared" ca="1" si="19"/>
        <v>46134</v>
      </c>
      <c r="D116" s="149">
        <v>97</v>
      </c>
      <c r="E116" s="120"/>
      <c r="F116" s="151">
        <f t="shared" si="20"/>
        <v>733.42698597296226</v>
      </c>
      <c r="G116" s="63">
        <v>0</v>
      </c>
      <c r="H116" s="153">
        <f t="shared" si="21"/>
        <v>122499.64620783413</v>
      </c>
      <c r="I116" s="115"/>
      <c r="J116" s="151">
        <f t="shared" si="22"/>
        <v>733.42698597296226</v>
      </c>
      <c r="K116" s="133">
        <v>100</v>
      </c>
      <c r="L116" s="153">
        <f t="shared" si="23"/>
        <v>113096.26799068763</v>
      </c>
      <c r="M116" s="115"/>
      <c r="N116" s="63">
        <f t="shared" si="24"/>
        <v>460.3975337253064</v>
      </c>
      <c r="O116" s="63">
        <f t="shared" si="25"/>
        <v>425.64020539225623</v>
      </c>
      <c r="P116" s="63">
        <f t="shared" si="26"/>
        <v>395.5428356256167</v>
      </c>
      <c r="Q116" s="63">
        <f t="shared" si="27"/>
        <v>273.02945224765585</v>
      </c>
      <c r="R116" s="63">
        <f t="shared" si="28"/>
        <v>307.78678058070602</v>
      </c>
      <c r="S116" s="63">
        <f t="shared" si="29"/>
        <v>337.88415034734555</v>
      </c>
      <c r="T116" s="63">
        <f t="shared" si="36"/>
        <v>23898.732009312313</v>
      </c>
      <c r="U116" s="63">
        <f t="shared" si="37"/>
        <v>25209.794650182877</v>
      </c>
      <c r="W116" s="63">
        <f t="shared" si="34"/>
        <v>7755</v>
      </c>
      <c r="X116" s="63">
        <f t="shared" si="35"/>
        <v>14550</v>
      </c>
      <c r="Y116" s="151">
        <f t="shared" si="30"/>
        <v>733.42698597296226</v>
      </c>
      <c r="Z116" s="63">
        <f t="shared" si="31"/>
        <v>150</v>
      </c>
      <c r="AA116" s="153">
        <f t="shared" si="32"/>
        <v>104990.2053498171</v>
      </c>
      <c r="AB116" s="49">
        <f>(AA115+F116+S116+Z116)+((AA115+F116+S116+Z116)*(Dashboard!$I$20/'Amortization Schedule'!$D$13))</f>
        <v>109366.88565239689</v>
      </c>
      <c r="AC116" s="49">
        <f>(L115+J116+R116+K116)+((L115+J116+R116+K116)*(Dashboard!$I$20/'Amortization Schedule'!$D$13))</f>
        <v>117511.40025126755</v>
      </c>
      <c r="AD116" s="46">
        <f t="shared" si="33"/>
        <v>1648.378217146399</v>
      </c>
    </row>
    <row r="117" spans="3:30" x14ac:dyDescent="0.25">
      <c r="C117" s="150">
        <f t="shared" ca="1" si="19"/>
        <v>46164</v>
      </c>
      <c r="D117" s="149">
        <v>98</v>
      </c>
      <c r="E117" s="120"/>
      <c r="F117" s="151">
        <f t="shared" si="20"/>
        <v>733.42698597296226</v>
      </c>
      <c r="G117" s="63">
        <v>0</v>
      </c>
      <c r="H117" s="153">
        <f t="shared" si="21"/>
        <v>122225.59289514054</v>
      </c>
      <c r="I117" s="115"/>
      <c r="J117" s="151">
        <f t="shared" si="22"/>
        <v>733.42698597296226</v>
      </c>
      <c r="K117" s="133">
        <v>100</v>
      </c>
      <c r="L117" s="153">
        <f t="shared" si="23"/>
        <v>112686.95200967975</v>
      </c>
      <c r="M117" s="115"/>
      <c r="N117" s="63">
        <f t="shared" si="24"/>
        <v>459.37367327937773</v>
      </c>
      <c r="O117" s="63">
        <f t="shared" si="25"/>
        <v>424.11100496507862</v>
      </c>
      <c r="P117" s="63">
        <f t="shared" si="26"/>
        <v>393.71327006181411</v>
      </c>
      <c r="Q117" s="63">
        <f t="shared" si="27"/>
        <v>274.05331269358453</v>
      </c>
      <c r="R117" s="63">
        <f t="shared" si="28"/>
        <v>309.31598100788364</v>
      </c>
      <c r="S117" s="63">
        <f t="shared" si="29"/>
        <v>339.71371591114814</v>
      </c>
      <c r="T117" s="63">
        <f t="shared" si="36"/>
        <v>24208.047990320196</v>
      </c>
      <c r="U117" s="63">
        <f t="shared" si="37"/>
        <v>25549.508366094025</v>
      </c>
      <c r="W117" s="63">
        <f t="shared" si="34"/>
        <v>7855</v>
      </c>
      <c r="X117" s="63">
        <f t="shared" si="35"/>
        <v>14700</v>
      </c>
      <c r="Y117" s="151">
        <f t="shared" si="30"/>
        <v>733.42698597296226</v>
      </c>
      <c r="Z117" s="63">
        <f t="shared" si="31"/>
        <v>150</v>
      </c>
      <c r="AA117" s="153">
        <f t="shared" si="32"/>
        <v>104500.49163390596</v>
      </c>
      <c r="AB117" s="49">
        <f>(AA116+F117+S117+Z117)+((AA116+F117+S117+Z117)*(Dashboard!$I$20/'Amortization Schedule'!$D$13))</f>
        <v>108868.67970299374</v>
      </c>
      <c r="AC117" s="49">
        <f>(L116+J117+R117+K117)+((L116+J117+R117+K117)*(Dashboard!$I$20/'Amortization Schedule'!$D$13))</f>
        <v>117094.98623161019</v>
      </c>
      <c r="AD117" s="46">
        <f t="shared" si="33"/>
        <v>1683.6408854606982</v>
      </c>
    </row>
    <row r="118" spans="3:30" x14ac:dyDescent="0.25">
      <c r="C118" s="150">
        <f t="shared" ca="1" si="19"/>
        <v>46194</v>
      </c>
      <c r="D118" s="149">
        <v>99</v>
      </c>
      <c r="E118" s="120"/>
      <c r="F118" s="151">
        <f t="shared" si="20"/>
        <v>733.42698597296226</v>
      </c>
      <c r="G118" s="63">
        <v>0</v>
      </c>
      <c r="H118" s="153">
        <f t="shared" si="21"/>
        <v>121950.51188252436</v>
      </c>
      <c r="I118" s="115"/>
      <c r="J118" s="151">
        <f t="shared" si="22"/>
        <v>733.42698597296226</v>
      </c>
      <c r="K118" s="133">
        <v>100</v>
      </c>
      <c r="L118" s="153">
        <f t="shared" si="23"/>
        <v>112276.10109374308</v>
      </c>
      <c r="M118" s="115"/>
      <c r="N118" s="63">
        <f t="shared" si="24"/>
        <v>458.34597335677677</v>
      </c>
      <c r="O118" s="63">
        <f t="shared" si="25"/>
        <v>422.57607003629903</v>
      </c>
      <c r="P118" s="63">
        <f t="shared" si="26"/>
        <v>391.87684362714731</v>
      </c>
      <c r="Q118" s="63">
        <f t="shared" si="27"/>
        <v>275.08101261618549</v>
      </c>
      <c r="R118" s="63">
        <f t="shared" si="28"/>
        <v>310.85091593666323</v>
      </c>
      <c r="S118" s="63">
        <f t="shared" si="29"/>
        <v>341.55014234581495</v>
      </c>
      <c r="T118" s="63">
        <f t="shared" si="36"/>
        <v>24518.898906256858</v>
      </c>
      <c r="U118" s="63">
        <f t="shared" si="37"/>
        <v>25891.058508439841</v>
      </c>
      <c r="W118" s="63">
        <f t="shared" si="34"/>
        <v>7955</v>
      </c>
      <c r="X118" s="63">
        <f t="shared" si="35"/>
        <v>14850</v>
      </c>
      <c r="Y118" s="151">
        <f t="shared" si="30"/>
        <v>733.42698597296226</v>
      </c>
      <c r="Z118" s="63">
        <f t="shared" si="31"/>
        <v>150</v>
      </c>
      <c r="AA118" s="153">
        <f t="shared" si="32"/>
        <v>104008.94149156014</v>
      </c>
      <c r="AB118" s="49">
        <f>(AA117+F118+S118+Z118)+((AA117+F118+S118+Z118)*(Dashboard!$I$20/'Amortization Schedule'!$D$13))</f>
        <v>108368.60548128036</v>
      </c>
      <c r="AC118" s="49">
        <f>(L117+J118+R118+K118)+((L117+J118+R118+K118)*(Dashboard!$I$20/'Amortization Schedule'!$D$13))</f>
        <v>116677.01065937911</v>
      </c>
      <c r="AD118" s="46">
        <f t="shared" si="33"/>
        <v>1719.4107887811761</v>
      </c>
    </row>
    <row r="119" spans="3:30" x14ac:dyDescent="0.25">
      <c r="C119" s="150">
        <f t="shared" ca="1" si="19"/>
        <v>46224</v>
      </c>
      <c r="D119" s="149">
        <v>100</v>
      </c>
      <c r="E119" s="120"/>
      <c r="F119" s="151">
        <f t="shared" si="20"/>
        <v>733.42698597296226</v>
      </c>
      <c r="G119" s="63">
        <v>0</v>
      </c>
      <c r="H119" s="153">
        <f t="shared" si="21"/>
        <v>121674.39931611085</v>
      </c>
      <c r="I119" s="115"/>
      <c r="J119" s="151">
        <f t="shared" si="22"/>
        <v>733.42698597296226</v>
      </c>
      <c r="K119" s="133">
        <v>100</v>
      </c>
      <c r="L119" s="153">
        <f t="shared" si="23"/>
        <v>111863.70948687165</v>
      </c>
      <c r="M119" s="115"/>
      <c r="N119" s="63">
        <f t="shared" si="24"/>
        <v>457.3144195594661</v>
      </c>
      <c r="O119" s="63">
        <f t="shared" si="25"/>
        <v>421.03537910153653</v>
      </c>
      <c r="P119" s="63">
        <f t="shared" si="26"/>
        <v>390.03353059335052</v>
      </c>
      <c r="Q119" s="63">
        <f t="shared" si="27"/>
        <v>276.11256641349615</v>
      </c>
      <c r="R119" s="63">
        <f t="shared" si="28"/>
        <v>312.39160687142572</v>
      </c>
      <c r="S119" s="63">
        <f t="shared" si="29"/>
        <v>343.39345537961174</v>
      </c>
      <c r="T119" s="63">
        <f t="shared" si="36"/>
        <v>24831.290513128282</v>
      </c>
      <c r="U119" s="63">
        <f t="shared" si="37"/>
        <v>26234.451963819454</v>
      </c>
      <c r="W119" s="63">
        <f t="shared" si="34"/>
        <v>8055</v>
      </c>
      <c r="X119" s="63">
        <f t="shared" si="35"/>
        <v>15000</v>
      </c>
      <c r="Y119" s="151">
        <f t="shared" si="30"/>
        <v>733.42698597296226</v>
      </c>
      <c r="Z119" s="63">
        <f t="shared" si="31"/>
        <v>150</v>
      </c>
      <c r="AA119" s="153">
        <f t="shared" si="32"/>
        <v>103515.54803618052</v>
      </c>
      <c r="AB119" s="49">
        <f>(AA118+F119+S119+Z119)+((AA118+F119+S119+Z119)*(Dashboard!$I$20/'Amortization Schedule'!$D$13))</f>
        <v>107866.65598123554</v>
      </c>
      <c r="AC119" s="49">
        <f>(L118+J119+R119+K119)+((L118+J119+R119+K119)*(Dashboard!$I$20/'Amortization Schedule'!$D$13))</f>
        <v>116257.46767875217</v>
      </c>
      <c r="AD119" s="46">
        <f t="shared" si="33"/>
        <v>1755.6898292391056</v>
      </c>
    </row>
    <row r="120" spans="3:30" x14ac:dyDescent="0.25">
      <c r="C120" s="150">
        <f t="shared" ca="1" si="19"/>
        <v>46254</v>
      </c>
      <c r="D120" s="149">
        <v>101</v>
      </c>
      <c r="E120" s="120"/>
      <c r="F120" s="151">
        <f t="shared" si="20"/>
        <v>733.42698597296226</v>
      </c>
      <c r="G120" s="63">
        <v>0</v>
      </c>
      <c r="H120" s="153">
        <f t="shared" si="21"/>
        <v>121397.25132757331</v>
      </c>
      <c r="I120" s="115"/>
      <c r="J120" s="151">
        <f t="shared" si="22"/>
        <v>733.42698597296226</v>
      </c>
      <c r="K120" s="133">
        <v>100</v>
      </c>
      <c r="L120" s="153">
        <f t="shared" si="23"/>
        <v>111449.77141147446</v>
      </c>
      <c r="M120" s="115"/>
      <c r="N120" s="63">
        <f t="shared" si="24"/>
        <v>456.27899743541542</v>
      </c>
      <c r="O120" s="63">
        <f t="shared" si="25"/>
        <v>419.48891057576867</v>
      </c>
      <c r="P120" s="63">
        <f t="shared" si="26"/>
        <v>388.18330513567696</v>
      </c>
      <c r="Q120" s="63">
        <f t="shared" si="27"/>
        <v>277.14798853754672</v>
      </c>
      <c r="R120" s="63">
        <f t="shared" si="28"/>
        <v>313.93807539719359</v>
      </c>
      <c r="S120" s="63">
        <f t="shared" si="29"/>
        <v>345.2436808372853</v>
      </c>
      <c r="T120" s="63">
        <f t="shared" si="36"/>
        <v>25145.228588525475</v>
      </c>
      <c r="U120" s="63">
        <f t="shared" si="37"/>
        <v>26579.695644656738</v>
      </c>
      <c r="W120" s="63">
        <f t="shared" si="34"/>
        <v>8155</v>
      </c>
      <c r="X120" s="63">
        <f t="shared" si="35"/>
        <v>15150</v>
      </c>
      <c r="Y120" s="151">
        <f t="shared" si="30"/>
        <v>733.42698597296226</v>
      </c>
      <c r="Z120" s="63">
        <f t="shared" si="31"/>
        <v>150</v>
      </c>
      <c r="AA120" s="153">
        <f t="shared" si="32"/>
        <v>103020.30435534324</v>
      </c>
      <c r="AB120" s="49">
        <f>(AA119+F120+S120+Z120)+((AA119+F120+S120+Z120)*(Dashboard!$I$20/'Amortization Schedule'!$D$13))</f>
        <v>107362.82417056555</v>
      </c>
      <c r="AC120" s="49">
        <f>(L119+J120+R120+K120)+((L119+J120+R120+K120)*(Dashboard!$I$20/'Amortization Schedule'!$D$13))</f>
        <v>115836.35141194786</v>
      </c>
      <c r="AD120" s="46">
        <f t="shared" si="33"/>
        <v>1792.4799160987523</v>
      </c>
    </row>
    <row r="121" spans="3:30" x14ac:dyDescent="0.25">
      <c r="C121" s="150">
        <f t="shared" ca="1" si="19"/>
        <v>46284</v>
      </c>
      <c r="D121" s="149">
        <v>102</v>
      </c>
      <c r="E121" s="120"/>
      <c r="F121" s="151">
        <f t="shared" si="20"/>
        <v>733.42698597296226</v>
      </c>
      <c r="G121" s="63">
        <v>0</v>
      </c>
      <c r="H121" s="153">
        <f t="shared" si="21"/>
        <v>121119.06403407875</v>
      </c>
      <c r="I121" s="115"/>
      <c r="J121" s="151">
        <f t="shared" si="22"/>
        <v>733.42698597296226</v>
      </c>
      <c r="K121" s="133">
        <v>100</v>
      </c>
      <c r="L121" s="153">
        <f t="shared" si="23"/>
        <v>111034.28106829453</v>
      </c>
      <c r="M121" s="115"/>
      <c r="N121" s="63">
        <f t="shared" si="24"/>
        <v>455.23969247839966</v>
      </c>
      <c r="O121" s="63">
        <f t="shared" si="25"/>
        <v>417.93664279302919</v>
      </c>
      <c r="P121" s="63">
        <f t="shared" si="26"/>
        <v>386.32614133253713</v>
      </c>
      <c r="Q121" s="63">
        <f t="shared" si="27"/>
        <v>278.1872934945626</v>
      </c>
      <c r="R121" s="63">
        <f t="shared" si="28"/>
        <v>315.49034317993306</v>
      </c>
      <c r="S121" s="63">
        <f t="shared" si="29"/>
        <v>347.10084464042512</v>
      </c>
      <c r="T121" s="63">
        <f t="shared" si="36"/>
        <v>25460.718931705407</v>
      </c>
      <c r="U121" s="63">
        <f t="shared" si="37"/>
        <v>26926.796489297165</v>
      </c>
      <c r="W121" s="63">
        <f t="shared" si="34"/>
        <v>8255</v>
      </c>
      <c r="X121" s="63">
        <f t="shared" si="35"/>
        <v>15300</v>
      </c>
      <c r="Y121" s="151">
        <f t="shared" si="30"/>
        <v>733.42698597296226</v>
      </c>
      <c r="Z121" s="63">
        <f t="shared" si="31"/>
        <v>150</v>
      </c>
      <c r="AA121" s="153">
        <f t="shared" si="32"/>
        <v>102523.20351070281</v>
      </c>
      <c r="AB121" s="49">
        <f>(AA120+F121+S121+Z121)+((AA120+F121+S121+Z121)*(Dashboard!$I$20/'Amortization Schedule'!$D$13))</f>
        <v>106857.10299060555</v>
      </c>
      <c r="AC121" s="49">
        <f>(L120+J121+R121+K121)+((L120+J121+R121+K121)*(Dashboard!$I$20/'Amortization Schedule'!$D$13))</f>
        <v>115413.65595914304</v>
      </c>
      <c r="AD121" s="46">
        <f t="shared" si="33"/>
        <v>1829.7829657841228</v>
      </c>
    </row>
    <row r="122" spans="3:30" x14ac:dyDescent="0.25">
      <c r="C122" s="150">
        <f t="shared" ca="1" si="19"/>
        <v>46314</v>
      </c>
      <c r="D122" s="149">
        <v>103</v>
      </c>
      <c r="E122" s="120"/>
      <c r="F122" s="151">
        <f t="shared" si="20"/>
        <v>733.42698597296226</v>
      </c>
      <c r="G122" s="63">
        <v>0</v>
      </c>
      <c r="H122" s="153">
        <f t="shared" si="21"/>
        <v>120839.83353823358</v>
      </c>
      <c r="I122" s="115"/>
      <c r="J122" s="151">
        <f t="shared" si="22"/>
        <v>733.42698597296226</v>
      </c>
      <c r="K122" s="133">
        <v>100</v>
      </c>
      <c r="L122" s="153">
        <f t="shared" si="23"/>
        <v>110617.23263632767</v>
      </c>
      <c r="M122" s="115"/>
      <c r="N122" s="63">
        <f t="shared" si="24"/>
        <v>454.19649012779502</v>
      </c>
      <c r="O122" s="63">
        <f t="shared" si="25"/>
        <v>416.37855400610448</v>
      </c>
      <c r="P122" s="63">
        <f t="shared" si="26"/>
        <v>384.46201316513549</v>
      </c>
      <c r="Q122" s="63">
        <f t="shared" si="27"/>
        <v>279.23049584516713</v>
      </c>
      <c r="R122" s="63">
        <f t="shared" si="28"/>
        <v>317.04843196685778</v>
      </c>
      <c r="S122" s="63">
        <f t="shared" si="29"/>
        <v>348.96497280782677</v>
      </c>
      <c r="T122" s="63">
        <f t="shared" si="36"/>
        <v>25777.767363672265</v>
      </c>
      <c r="U122" s="63">
        <f t="shared" si="37"/>
        <v>27275.761462104991</v>
      </c>
      <c r="W122" s="63">
        <f t="shared" si="34"/>
        <v>8355</v>
      </c>
      <c r="X122" s="63">
        <f t="shared" si="35"/>
        <v>15450</v>
      </c>
      <c r="Y122" s="151">
        <f t="shared" si="30"/>
        <v>733.42698597296226</v>
      </c>
      <c r="Z122" s="63">
        <f t="shared" si="31"/>
        <v>150</v>
      </c>
      <c r="AA122" s="153">
        <f t="shared" si="32"/>
        <v>102024.23853789498</v>
      </c>
      <c r="AB122" s="49">
        <f>(AA121+F122+S122+Z122)+((AA121+F122+S122+Z122)*(Dashboard!$I$20/'Amortization Schedule'!$D$13))</f>
        <v>106349.48535622068</v>
      </c>
      <c r="AC122" s="49">
        <f>(L121+J122+R122+K122)+((L121+J122+R122+K122)*(Dashboard!$I$20/'Amortization Schedule'!$D$13))</f>
        <v>114989.37539839021</v>
      </c>
      <c r="AD122" s="46">
        <f t="shared" si="33"/>
        <v>1867.6009019058133</v>
      </c>
    </row>
    <row r="123" spans="3:30" x14ac:dyDescent="0.25">
      <c r="C123" s="150">
        <f t="shared" ca="1" si="19"/>
        <v>46344</v>
      </c>
      <c r="D123" s="149">
        <v>104</v>
      </c>
      <c r="E123" s="120"/>
      <c r="F123" s="151">
        <f t="shared" si="20"/>
        <v>733.42698597296226</v>
      </c>
      <c r="G123" s="63">
        <v>0</v>
      </c>
      <c r="H123" s="153">
        <f t="shared" si="21"/>
        <v>120559.55592802899</v>
      </c>
      <c r="I123" s="115"/>
      <c r="J123" s="151">
        <f t="shared" si="22"/>
        <v>733.42698597296226</v>
      </c>
      <c r="K123" s="133">
        <v>100</v>
      </c>
      <c r="L123" s="153">
        <f t="shared" si="23"/>
        <v>110198.62027274093</v>
      </c>
      <c r="M123" s="115"/>
      <c r="N123" s="63">
        <f t="shared" si="24"/>
        <v>453.14937576837582</v>
      </c>
      <c r="O123" s="63">
        <f t="shared" si="25"/>
        <v>414.81462238622873</v>
      </c>
      <c r="P123" s="63">
        <f t="shared" si="26"/>
        <v>382.59089451710616</v>
      </c>
      <c r="Q123" s="63">
        <f t="shared" si="27"/>
        <v>280.27761020458649</v>
      </c>
      <c r="R123" s="63">
        <f t="shared" si="28"/>
        <v>318.61236358673352</v>
      </c>
      <c r="S123" s="63">
        <f t="shared" si="29"/>
        <v>350.83609145585609</v>
      </c>
      <c r="T123" s="63">
        <f t="shared" si="36"/>
        <v>26096.379727258998</v>
      </c>
      <c r="U123" s="63">
        <f t="shared" si="37"/>
        <v>27626.597553560845</v>
      </c>
      <c r="W123" s="63">
        <f t="shared" si="34"/>
        <v>8455</v>
      </c>
      <c r="X123" s="63">
        <f t="shared" si="35"/>
        <v>15600</v>
      </c>
      <c r="Y123" s="151">
        <f t="shared" si="30"/>
        <v>733.42698597296226</v>
      </c>
      <c r="Z123" s="63">
        <f t="shared" si="31"/>
        <v>150</v>
      </c>
      <c r="AA123" s="153">
        <f t="shared" si="32"/>
        <v>101523.40244643913</v>
      </c>
      <c r="AB123" s="49">
        <f>(AA122+F123+S123+Z123)+((AA122+F123+S123+Z123)*(Dashboard!$I$20/'Amortization Schedule'!$D$13))</f>
        <v>105839.96415570691</v>
      </c>
      <c r="AC123" s="49">
        <f>(L122+J123+R123+K123)+((L122+J123+R123+K123)*(Dashboard!$I$20/'Amortization Schedule'!$D$13))</f>
        <v>114563.50378553456</v>
      </c>
      <c r="AD123" s="46">
        <f t="shared" si="33"/>
        <v>1905.9356552879603</v>
      </c>
    </row>
    <row r="124" spans="3:30" x14ac:dyDescent="0.25">
      <c r="C124" s="150">
        <f t="shared" ca="1" si="19"/>
        <v>46374</v>
      </c>
      <c r="D124" s="149">
        <v>105</v>
      </c>
      <c r="E124" s="120"/>
      <c r="F124" s="151">
        <f t="shared" si="20"/>
        <v>733.42698597296226</v>
      </c>
      <c r="G124" s="63">
        <v>0</v>
      </c>
      <c r="H124" s="153">
        <f t="shared" si="21"/>
        <v>120278.22727678613</v>
      </c>
      <c r="I124" s="115"/>
      <c r="J124" s="151">
        <f t="shared" si="22"/>
        <v>733.42698597296226</v>
      </c>
      <c r="K124" s="133">
        <v>100</v>
      </c>
      <c r="L124" s="153">
        <f t="shared" si="23"/>
        <v>109778.43811279074</v>
      </c>
      <c r="M124" s="115"/>
      <c r="N124" s="63">
        <f t="shared" si="24"/>
        <v>452.09833473010855</v>
      </c>
      <c r="O124" s="63">
        <f t="shared" si="25"/>
        <v>413.24482602277845</v>
      </c>
      <c r="P124" s="63">
        <f t="shared" si="26"/>
        <v>380.7127591741467</v>
      </c>
      <c r="Q124" s="63">
        <f t="shared" si="27"/>
        <v>281.32865124285371</v>
      </c>
      <c r="R124" s="63">
        <f t="shared" si="28"/>
        <v>320.1821599501838</v>
      </c>
      <c r="S124" s="63">
        <f t="shared" si="29"/>
        <v>352.71422679881556</v>
      </c>
      <c r="T124" s="63">
        <f t="shared" si="36"/>
        <v>26416.561887209184</v>
      </c>
      <c r="U124" s="63">
        <f t="shared" si="37"/>
        <v>27979.311780359661</v>
      </c>
      <c r="W124" s="63">
        <f t="shared" si="34"/>
        <v>8555</v>
      </c>
      <c r="X124" s="63">
        <f t="shared" si="35"/>
        <v>15750</v>
      </c>
      <c r="Y124" s="151">
        <f t="shared" si="30"/>
        <v>733.42698597296226</v>
      </c>
      <c r="Z124" s="63">
        <f t="shared" si="31"/>
        <v>150</v>
      </c>
      <c r="AA124" s="153">
        <f t="shared" si="32"/>
        <v>101020.68821964032</v>
      </c>
      <c r="AB124" s="49">
        <f>(AA123+F124+S124+Z124)+((AA123+F124+S124+Z124)*(Dashboard!$I$20/'Amortization Schedule'!$D$13))</f>
        <v>105328.53225069118</v>
      </c>
      <c r="AC124" s="49">
        <f>(L123+J124+R124+K124)+((L123+J124+R124+K124)*(Dashboard!$I$20/'Amortization Schedule'!$D$13))</f>
        <v>114136.03515413069</v>
      </c>
      <c r="AD124" s="46">
        <f t="shared" si="33"/>
        <v>1944.7891639952904</v>
      </c>
    </row>
    <row r="125" spans="3:30" x14ac:dyDescent="0.25">
      <c r="C125" s="150">
        <f t="shared" ca="1" si="19"/>
        <v>46404</v>
      </c>
      <c r="D125" s="149">
        <v>106</v>
      </c>
      <c r="E125" s="120"/>
      <c r="F125" s="151">
        <f t="shared" si="20"/>
        <v>733.42698597296226</v>
      </c>
      <c r="G125" s="63">
        <v>0</v>
      </c>
      <c r="H125" s="153">
        <f t="shared" si="21"/>
        <v>119995.84364310112</v>
      </c>
      <c r="I125" s="115"/>
      <c r="J125" s="151">
        <f t="shared" si="22"/>
        <v>733.42698597296226</v>
      </c>
      <c r="K125" s="133">
        <v>100</v>
      </c>
      <c r="L125" s="153">
        <f t="shared" si="23"/>
        <v>109356.68026974074</v>
      </c>
      <c r="M125" s="115"/>
      <c r="N125" s="63">
        <f t="shared" si="24"/>
        <v>451.04335228794787</v>
      </c>
      <c r="O125" s="63">
        <f t="shared" si="25"/>
        <v>411.66914292296525</v>
      </c>
      <c r="P125" s="63">
        <f t="shared" si="26"/>
        <v>378.82758082365115</v>
      </c>
      <c r="Q125" s="63">
        <f t="shared" si="27"/>
        <v>282.38363368501444</v>
      </c>
      <c r="R125" s="63">
        <f t="shared" si="28"/>
        <v>321.75784304999701</v>
      </c>
      <c r="S125" s="63">
        <f t="shared" si="29"/>
        <v>354.59940514931111</v>
      </c>
      <c r="T125" s="63">
        <f t="shared" si="36"/>
        <v>26738.31973025918</v>
      </c>
      <c r="U125" s="63">
        <f t="shared" si="37"/>
        <v>28333.911185508972</v>
      </c>
      <c r="W125" s="63">
        <f t="shared" si="34"/>
        <v>8655</v>
      </c>
      <c r="X125" s="63">
        <f t="shared" si="35"/>
        <v>15900</v>
      </c>
      <c r="Y125" s="151">
        <f t="shared" si="30"/>
        <v>733.42698597296226</v>
      </c>
      <c r="Z125" s="63">
        <f t="shared" si="31"/>
        <v>150</v>
      </c>
      <c r="AA125" s="153">
        <f t="shared" si="32"/>
        <v>100516.088814491</v>
      </c>
      <c r="AB125" s="49">
        <f>(AA124+F125+S125+Z125)+((AA124+F125+S125+Z125)*(Dashboard!$I$20/'Amortization Schedule'!$D$13))</f>
        <v>104815.18247603167</v>
      </c>
      <c r="AC125" s="49">
        <f>(L124+J125+R125+K125)+((L124+J125+R125+K125)*(Dashboard!$I$20/'Amortization Schedule'!$D$13))</f>
        <v>113706.96351535905</v>
      </c>
      <c r="AD125" s="46">
        <f t="shared" si="33"/>
        <v>1984.163373360273</v>
      </c>
    </row>
    <row r="126" spans="3:30" x14ac:dyDescent="0.25">
      <c r="C126" s="150">
        <f t="shared" ca="1" si="19"/>
        <v>46434</v>
      </c>
      <c r="D126" s="149">
        <v>107</v>
      </c>
      <c r="E126" s="120"/>
      <c r="F126" s="151">
        <f t="shared" si="20"/>
        <v>733.42698597296226</v>
      </c>
      <c r="G126" s="63">
        <v>0</v>
      </c>
      <c r="H126" s="153">
        <f t="shared" si="21"/>
        <v>119712.40107078978</v>
      </c>
      <c r="I126" s="115"/>
      <c r="J126" s="151">
        <f t="shared" si="22"/>
        <v>733.42698597296226</v>
      </c>
      <c r="K126" s="133">
        <v>100</v>
      </c>
      <c r="L126" s="153">
        <f t="shared" si="23"/>
        <v>108933.3408347793</v>
      </c>
      <c r="M126" s="115"/>
      <c r="N126" s="63">
        <f t="shared" si="24"/>
        <v>449.98441366162899</v>
      </c>
      <c r="O126" s="63">
        <f t="shared" si="25"/>
        <v>410.08755101152775</v>
      </c>
      <c r="P126" s="63">
        <f t="shared" si="26"/>
        <v>376.93533305434124</v>
      </c>
      <c r="Q126" s="63">
        <f t="shared" si="27"/>
        <v>283.44257231133327</v>
      </c>
      <c r="R126" s="63">
        <f t="shared" si="28"/>
        <v>323.33943496143451</v>
      </c>
      <c r="S126" s="63">
        <f t="shared" si="29"/>
        <v>356.49165291862101</v>
      </c>
      <c r="T126" s="63">
        <f t="shared" si="36"/>
        <v>27061.659165220615</v>
      </c>
      <c r="U126" s="63">
        <f t="shared" si="37"/>
        <v>28690.402838427592</v>
      </c>
      <c r="W126" s="63">
        <f t="shared" si="34"/>
        <v>8755</v>
      </c>
      <c r="X126" s="63">
        <f t="shared" si="35"/>
        <v>16050</v>
      </c>
      <c r="Y126" s="151">
        <f t="shared" si="30"/>
        <v>733.42698597296226</v>
      </c>
      <c r="Z126" s="63">
        <f t="shared" si="31"/>
        <v>150</v>
      </c>
      <c r="AA126" s="153">
        <f t="shared" si="32"/>
        <v>100009.59716157238</v>
      </c>
      <c r="AB126" s="49">
        <f>(AA125+F126+S126+Z126)+((AA125+F126+S126+Z126)*(Dashboard!$I$20/'Amortization Schedule'!$D$13))</f>
        <v>104299.90763971714</v>
      </c>
      <c r="AC126" s="49">
        <f>(L125+J126+R126+K126)+((L125+J126+R126+K126)*(Dashboard!$I$20/'Amortization Schedule'!$D$13))</f>
        <v>113276.28285794203</v>
      </c>
      <c r="AD126" s="46">
        <f t="shared" si="33"/>
        <v>2024.0602360103742</v>
      </c>
    </row>
    <row r="127" spans="3:30" x14ac:dyDescent="0.25">
      <c r="C127" s="150">
        <f t="shared" ca="1" si="19"/>
        <v>46464</v>
      </c>
      <c r="D127" s="149">
        <v>108</v>
      </c>
      <c r="E127" s="120"/>
      <c r="F127" s="151">
        <f t="shared" si="20"/>
        <v>733.42698597296226</v>
      </c>
      <c r="G127" s="63">
        <v>0</v>
      </c>
      <c r="H127" s="153">
        <f t="shared" si="21"/>
        <v>119427.89558883228</v>
      </c>
      <c r="I127" s="115"/>
      <c r="J127" s="151">
        <f t="shared" si="22"/>
        <v>733.42698597296226</v>
      </c>
      <c r="K127" s="133">
        <v>100</v>
      </c>
      <c r="L127" s="153">
        <f t="shared" si="23"/>
        <v>108508.41387693676</v>
      </c>
      <c r="M127" s="115"/>
      <c r="N127" s="63">
        <f t="shared" si="24"/>
        <v>448.92150401546144</v>
      </c>
      <c r="O127" s="63">
        <f t="shared" si="25"/>
        <v>408.50002813042238</v>
      </c>
      <c r="P127" s="63">
        <f t="shared" si="26"/>
        <v>375.03598935589645</v>
      </c>
      <c r="Q127" s="63">
        <f t="shared" si="27"/>
        <v>284.50548195750076</v>
      </c>
      <c r="R127" s="63">
        <f t="shared" si="28"/>
        <v>324.92695784253988</v>
      </c>
      <c r="S127" s="63">
        <f t="shared" si="29"/>
        <v>358.39099661706581</v>
      </c>
      <c r="T127" s="63">
        <f t="shared" si="36"/>
        <v>27386.586123063156</v>
      </c>
      <c r="U127" s="63">
        <f t="shared" si="37"/>
        <v>29048.793835044657</v>
      </c>
      <c r="W127" s="63">
        <f t="shared" si="34"/>
        <v>8855</v>
      </c>
      <c r="X127" s="63">
        <f t="shared" si="35"/>
        <v>16200</v>
      </c>
      <c r="Y127" s="151">
        <f t="shared" si="30"/>
        <v>733.42698597296226</v>
      </c>
      <c r="Z127" s="63">
        <f t="shared" si="31"/>
        <v>150</v>
      </c>
      <c r="AA127" s="153">
        <f t="shared" si="32"/>
        <v>99501.206164955322</v>
      </c>
      <c r="AB127" s="49">
        <f>(AA126+F127+S127+Z127)+((AA126+F127+S127+Z127)*(Dashboard!$I$20/'Amortization Schedule'!$D$13))</f>
        <v>103782.70052276648</v>
      </c>
      <c r="AC127" s="49">
        <f>(L126+J127+R127+K127)+((L126+J127+R127+K127)*(Dashboard!$I$20/'Amortization Schedule'!$D$13))</f>
        <v>112843.98714805968</v>
      </c>
      <c r="AD127" s="46">
        <f t="shared" si="33"/>
        <v>2064.4817118954134</v>
      </c>
    </row>
    <row r="128" spans="3:30" x14ac:dyDescent="0.25">
      <c r="C128" s="150">
        <f t="shared" ca="1" si="19"/>
        <v>46494</v>
      </c>
      <c r="D128" s="149">
        <v>109</v>
      </c>
      <c r="E128" s="120"/>
      <c r="F128" s="151">
        <f t="shared" si="20"/>
        <v>733.42698597296226</v>
      </c>
      <c r="G128" s="63">
        <v>0</v>
      </c>
      <c r="H128" s="153">
        <f t="shared" si="21"/>
        <v>119142.32321131745</v>
      </c>
      <c r="I128" s="115"/>
      <c r="J128" s="151">
        <f t="shared" si="22"/>
        <v>733.42698597296226</v>
      </c>
      <c r="K128" s="133">
        <v>100</v>
      </c>
      <c r="L128" s="153">
        <f t="shared" si="23"/>
        <v>108081.89344300231</v>
      </c>
      <c r="M128" s="115"/>
      <c r="N128" s="63">
        <f t="shared" si="24"/>
        <v>447.85460845812088</v>
      </c>
      <c r="O128" s="63">
        <f t="shared" si="25"/>
        <v>406.90655203851281</v>
      </c>
      <c r="P128" s="63">
        <f t="shared" si="26"/>
        <v>373.12952311858243</v>
      </c>
      <c r="Q128" s="63">
        <f t="shared" si="27"/>
        <v>285.57237751484138</v>
      </c>
      <c r="R128" s="63">
        <f t="shared" si="28"/>
        <v>326.52043393444944</v>
      </c>
      <c r="S128" s="63">
        <f t="shared" si="29"/>
        <v>360.29746285437983</v>
      </c>
      <c r="T128" s="63">
        <f t="shared" si="36"/>
        <v>27713.106556997605</v>
      </c>
      <c r="U128" s="63">
        <f t="shared" si="37"/>
        <v>29409.091297899038</v>
      </c>
      <c r="W128" s="63">
        <f t="shared" si="34"/>
        <v>8955</v>
      </c>
      <c r="X128" s="63">
        <f t="shared" si="35"/>
        <v>16350</v>
      </c>
      <c r="Y128" s="151">
        <f t="shared" si="30"/>
        <v>733.42698597296226</v>
      </c>
      <c r="Z128" s="63">
        <f t="shared" si="31"/>
        <v>150</v>
      </c>
      <c r="AA128" s="153">
        <f t="shared" si="32"/>
        <v>98990.908702100947</v>
      </c>
      <c r="AB128" s="49">
        <f>(AA127+F128+S128+Z128)+((AA127+F128+S128+Z128)*(Dashboard!$I$20/'Amortization Schedule'!$D$13))</f>
        <v>103263.55387912723</v>
      </c>
      <c r="AC128" s="49">
        <f>(L127+J128+R128+K128)+((L127+J128+R128+K128)*(Dashboard!$I$20/'Amortization Schedule'!$D$13))</f>
        <v>112410.07032926528</v>
      </c>
      <c r="AD128" s="46">
        <f t="shared" si="33"/>
        <v>2105.4297683150216</v>
      </c>
    </row>
    <row r="129" spans="3:30" x14ac:dyDescent="0.25">
      <c r="C129" s="150">
        <f t="shared" ca="1" si="19"/>
        <v>46524</v>
      </c>
      <c r="D129" s="149">
        <v>110</v>
      </c>
      <c r="E129" s="120"/>
      <c r="F129" s="151">
        <f t="shared" si="20"/>
        <v>733.42698597296226</v>
      </c>
      <c r="G129" s="63">
        <v>0</v>
      </c>
      <c r="H129" s="153">
        <f t="shared" si="21"/>
        <v>118855.67993738693</v>
      </c>
      <c r="I129" s="115"/>
      <c r="J129" s="151">
        <f t="shared" si="22"/>
        <v>733.42698597296226</v>
      </c>
      <c r="K129" s="133">
        <v>100</v>
      </c>
      <c r="L129" s="153">
        <f t="shared" si="23"/>
        <v>107653.77355744061</v>
      </c>
      <c r="M129" s="115"/>
      <c r="N129" s="63">
        <f t="shared" si="24"/>
        <v>446.78371204244024</v>
      </c>
      <c r="O129" s="63">
        <f t="shared" si="25"/>
        <v>405.30710041125866</v>
      </c>
      <c r="P129" s="63">
        <f t="shared" si="26"/>
        <v>371.21590763287855</v>
      </c>
      <c r="Q129" s="63">
        <f t="shared" si="27"/>
        <v>286.64327393052201</v>
      </c>
      <c r="R129" s="63">
        <f t="shared" si="28"/>
        <v>328.1198855617036</v>
      </c>
      <c r="S129" s="63">
        <f t="shared" si="29"/>
        <v>362.2110783400837</v>
      </c>
      <c r="T129" s="63">
        <f t="shared" si="36"/>
        <v>28041.226442559309</v>
      </c>
      <c r="U129" s="63">
        <f t="shared" si="37"/>
        <v>29771.30237623912</v>
      </c>
      <c r="W129" s="63">
        <f t="shared" si="34"/>
        <v>9055</v>
      </c>
      <c r="X129" s="63">
        <f t="shared" si="35"/>
        <v>16500</v>
      </c>
      <c r="Y129" s="151">
        <f t="shared" si="30"/>
        <v>733.42698597296226</v>
      </c>
      <c r="Z129" s="63">
        <f t="shared" si="31"/>
        <v>150</v>
      </c>
      <c r="AA129" s="153">
        <f t="shared" si="32"/>
        <v>98478.697623760861</v>
      </c>
      <c r="AB129" s="49">
        <f>(AA128+F129+S129+Z129)+((AA128+F129+S129+Z129)*(Dashboard!$I$20/'Amortization Schedule'!$D$13))</f>
        <v>102742.46043557435</v>
      </c>
      <c r="AC129" s="49">
        <f>(L128+J129+R129+K129)+((L128+J129+R129+K129)*(Dashboard!$I$20/'Amortization Schedule'!$D$13))</f>
        <v>111974.5263224004</v>
      </c>
      <c r="AD129" s="46">
        <f t="shared" si="33"/>
        <v>2146.9063799462033</v>
      </c>
    </row>
    <row r="130" spans="3:30" x14ac:dyDescent="0.25">
      <c r="C130" s="150">
        <f t="shared" ca="1" si="19"/>
        <v>46554</v>
      </c>
      <c r="D130" s="149">
        <v>111</v>
      </c>
      <c r="E130" s="120"/>
      <c r="F130" s="151">
        <f t="shared" si="20"/>
        <v>733.42698597296226</v>
      </c>
      <c r="G130" s="63">
        <v>0</v>
      </c>
      <c r="H130" s="153">
        <f t="shared" si="21"/>
        <v>118567.96175117917</v>
      </c>
      <c r="I130" s="115"/>
      <c r="J130" s="151">
        <f t="shared" si="22"/>
        <v>733.42698597296226</v>
      </c>
      <c r="K130" s="133">
        <v>100</v>
      </c>
      <c r="L130" s="153">
        <f t="shared" si="23"/>
        <v>107224.04822230805</v>
      </c>
      <c r="M130" s="115"/>
      <c r="N130" s="63">
        <f t="shared" si="24"/>
        <v>445.70879976520081</v>
      </c>
      <c r="O130" s="63">
        <f t="shared" si="25"/>
        <v>403.70165084040229</v>
      </c>
      <c r="P130" s="63">
        <f t="shared" si="26"/>
        <v>369.2951160891032</v>
      </c>
      <c r="Q130" s="63">
        <f t="shared" si="27"/>
        <v>287.71818620776151</v>
      </c>
      <c r="R130" s="63">
        <f t="shared" si="28"/>
        <v>329.72533513255996</v>
      </c>
      <c r="S130" s="63">
        <f t="shared" si="29"/>
        <v>364.13186988385905</v>
      </c>
      <c r="T130" s="63">
        <f t="shared" si="36"/>
        <v>28370.951777691869</v>
      </c>
      <c r="U130" s="63">
        <f t="shared" si="37"/>
        <v>30135.434246122979</v>
      </c>
      <c r="W130" s="63">
        <f t="shared" si="34"/>
        <v>9155</v>
      </c>
      <c r="X130" s="63">
        <f t="shared" si="35"/>
        <v>16650</v>
      </c>
      <c r="Y130" s="151">
        <f t="shared" si="30"/>
        <v>733.42698597296226</v>
      </c>
      <c r="Z130" s="63">
        <f t="shared" si="31"/>
        <v>150</v>
      </c>
      <c r="AA130" s="153">
        <f t="shared" si="32"/>
        <v>97964.565753877003</v>
      </c>
      <c r="AB130" s="49">
        <f>(AA129+F130+S130+Z130)+((AA129+F130+S130+Z130)*(Dashboard!$I$20/'Amortization Schedule'!$D$13))</f>
        <v>102219.41289160812</v>
      </c>
      <c r="AC130" s="49">
        <f>(L129+J130+R130+K130)+((L129+J130+R130+K130)*(Dashboard!$I$20/'Amortization Schedule'!$D$13))</f>
        <v>111537.3490255098</v>
      </c>
      <c r="AD130" s="46">
        <f t="shared" si="33"/>
        <v>2188.9135288710017</v>
      </c>
    </row>
    <row r="131" spans="3:30" x14ac:dyDescent="0.25">
      <c r="C131" s="150">
        <f t="shared" ca="1" si="19"/>
        <v>46584</v>
      </c>
      <c r="D131" s="149">
        <v>112</v>
      </c>
      <c r="E131" s="120"/>
      <c r="F131" s="151">
        <f t="shared" si="20"/>
        <v>733.42698597296226</v>
      </c>
      <c r="G131" s="63">
        <v>0</v>
      </c>
      <c r="H131" s="153">
        <f t="shared" si="21"/>
        <v>118279.16462177313</v>
      </c>
      <c r="I131" s="115"/>
      <c r="J131" s="151">
        <f t="shared" si="22"/>
        <v>733.42698597296226</v>
      </c>
      <c r="K131" s="133">
        <v>100</v>
      </c>
      <c r="L131" s="153">
        <f t="shared" si="23"/>
        <v>106792.71141716874</v>
      </c>
      <c r="M131" s="115"/>
      <c r="N131" s="63">
        <f t="shared" si="24"/>
        <v>444.62985656692166</v>
      </c>
      <c r="O131" s="63">
        <f t="shared" si="25"/>
        <v>402.09018083365515</v>
      </c>
      <c r="P131" s="63">
        <f t="shared" si="26"/>
        <v>367.36712157703874</v>
      </c>
      <c r="Q131" s="63">
        <f t="shared" si="27"/>
        <v>288.7971294060406</v>
      </c>
      <c r="R131" s="63">
        <f t="shared" si="28"/>
        <v>331.3368051393071</v>
      </c>
      <c r="S131" s="63">
        <f t="shared" si="29"/>
        <v>366.05986439592351</v>
      </c>
      <c r="T131" s="63">
        <f t="shared" si="36"/>
        <v>28702.288582831177</v>
      </c>
      <c r="U131" s="63">
        <f t="shared" si="37"/>
        <v>30501.494110518903</v>
      </c>
      <c r="W131" s="63">
        <f t="shared" si="34"/>
        <v>9255</v>
      </c>
      <c r="X131" s="63">
        <f t="shared" si="35"/>
        <v>16800</v>
      </c>
      <c r="Y131" s="151">
        <f t="shared" si="30"/>
        <v>733.42698597296226</v>
      </c>
      <c r="Z131" s="63">
        <f t="shared" si="31"/>
        <v>150</v>
      </c>
      <c r="AA131" s="153">
        <f t="shared" si="32"/>
        <v>97448.505889481079</v>
      </c>
      <c r="AB131" s="49">
        <f>(AA130+F131+S131+Z131)+((AA130+F131+S131+Z131)*(Dashboard!$I$20/'Amortization Schedule'!$D$13))</f>
        <v>101694.40391935204</v>
      </c>
      <c r="AC131" s="49">
        <f>(L130+J131+R131+K131)+((L130+J131+R131+K131)*(Dashboard!$I$20/'Amortization Schedule'!$D$13))</f>
        <v>111098.53231375583</v>
      </c>
      <c r="AD131" s="46">
        <f t="shared" si="33"/>
        <v>2231.4532046042682</v>
      </c>
    </row>
    <row r="132" spans="3:30" x14ac:dyDescent="0.25">
      <c r="C132" s="150">
        <f t="shared" ca="1" si="19"/>
        <v>46614</v>
      </c>
      <c r="D132" s="149">
        <v>113</v>
      </c>
      <c r="E132" s="120"/>
      <c r="F132" s="151">
        <f t="shared" si="20"/>
        <v>733.42698597296226</v>
      </c>
      <c r="G132" s="63">
        <v>0</v>
      </c>
      <c r="H132" s="153">
        <f t="shared" si="21"/>
        <v>117989.28450313181</v>
      </c>
      <c r="I132" s="115"/>
      <c r="J132" s="151">
        <f t="shared" si="22"/>
        <v>733.42698597296226</v>
      </c>
      <c r="K132" s="133">
        <v>100</v>
      </c>
      <c r="L132" s="153">
        <f t="shared" si="23"/>
        <v>106359.75709901017</v>
      </c>
      <c r="M132" s="115"/>
      <c r="N132" s="63">
        <f t="shared" si="24"/>
        <v>443.54686733164908</v>
      </c>
      <c r="O132" s="63">
        <f t="shared" si="25"/>
        <v>400.47266781438276</v>
      </c>
      <c r="P132" s="63">
        <f t="shared" si="26"/>
        <v>365.43189708555406</v>
      </c>
      <c r="Q132" s="63">
        <f t="shared" si="27"/>
        <v>289.88011864131323</v>
      </c>
      <c r="R132" s="63">
        <f t="shared" si="28"/>
        <v>332.9543181585795</v>
      </c>
      <c r="S132" s="63">
        <f t="shared" si="29"/>
        <v>367.9950888874082</v>
      </c>
      <c r="T132" s="63">
        <f t="shared" si="36"/>
        <v>29035.242900989757</v>
      </c>
      <c r="U132" s="63">
        <f t="shared" si="37"/>
        <v>30869.489199406311</v>
      </c>
      <c r="W132" s="63">
        <f t="shared" si="34"/>
        <v>9355</v>
      </c>
      <c r="X132" s="63">
        <f t="shared" si="35"/>
        <v>16950</v>
      </c>
      <c r="Y132" s="151">
        <f t="shared" si="30"/>
        <v>733.42698597296226</v>
      </c>
      <c r="Z132" s="63">
        <f t="shared" si="31"/>
        <v>150</v>
      </c>
      <c r="AA132" s="153">
        <f t="shared" si="32"/>
        <v>96930.510800593678</v>
      </c>
      <c r="AB132" s="49">
        <f>(AA131+F132+S132+Z132)+((AA131+F132+S132+Z132)*(Dashboard!$I$20/'Amortization Schedule'!$D$13))</f>
        <v>101167.42616344999</v>
      </c>
      <c r="AC132" s="49">
        <f>(L131+J132+R132+K132)+((L131+J132+R132+K132)*(Dashboard!$I$20/'Amortization Schedule'!$D$13))</f>
        <v>110658.0700393328</v>
      </c>
      <c r="AD132" s="46">
        <f t="shared" si="33"/>
        <v>2274.5274041215343</v>
      </c>
    </row>
    <row r="133" spans="3:30" x14ac:dyDescent="0.25">
      <c r="C133" s="150">
        <f t="shared" ca="1" si="19"/>
        <v>46644</v>
      </c>
      <c r="D133" s="149">
        <v>114</v>
      </c>
      <c r="E133" s="120"/>
      <c r="F133" s="151">
        <f t="shared" si="20"/>
        <v>733.42698597296226</v>
      </c>
      <c r="G133" s="63">
        <v>0</v>
      </c>
      <c r="H133" s="153">
        <f t="shared" si="21"/>
        <v>117698.3173340456</v>
      </c>
      <c r="I133" s="115"/>
      <c r="J133" s="151">
        <f t="shared" si="22"/>
        <v>733.42698597296226</v>
      </c>
      <c r="K133" s="133">
        <v>100</v>
      </c>
      <c r="L133" s="153">
        <f t="shared" si="23"/>
        <v>105925.1792021585</v>
      </c>
      <c r="M133" s="115"/>
      <c r="N133" s="63">
        <f t="shared" si="24"/>
        <v>442.45981688674414</v>
      </c>
      <c r="O133" s="63">
        <f t="shared" si="25"/>
        <v>398.8490891212881</v>
      </c>
      <c r="P133" s="63">
        <f t="shared" si="26"/>
        <v>363.48941550222628</v>
      </c>
      <c r="Q133" s="63">
        <f t="shared" si="27"/>
        <v>290.96716908621818</v>
      </c>
      <c r="R133" s="63">
        <f t="shared" si="28"/>
        <v>334.57789685167415</v>
      </c>
      <c r="S133" s="63">
        <f t="shared" si="29"/>
        <v>369.93757047073598</v>
      </c>
      <c r="T133" s="63">
        <f t="shared" si="36"/>
        <v>29369.820797841432</v>
      </c>
      <c r="U133" s="63">
        <f t="shared" si="37"/>
        <v>31239.426769877045</v>
      </c>
      <c r="W133" s="63">
        <f t="shared" si="34"/>
        <v>9455</v>
      </c>
      <c r="X133" s="63">
        <f t="shared" si="35"/>
        <v>17100</v>
      </c>
      <c r="Y133" s="151">
        <f t="shared" si="30"/>
        <v>733.42698597296226</v>
      </c>
      <c r="Z133" s="63">
        <f t="shared" si="31"/>
        <v>150</v>
      </c>
      <c r="AA133" s="153">
        <f t="shared" si="32"/>
        <v>96410.573230122944</v>
      </c>
      <c r="AB133" s="49">
        <f>(AA132+F133+S133+Z133)+((AA132+F133+S133+Z133)*(Dashboard!$I$20/'Amortization Schedule'!$D$13))</f>
        <v>100638.47224096331</v>
      </c>
      <c r="AC133" s="49">
        <f>(L132+J133+R133+K133)+((L132+J133+R133+K133)*(Dashboard!$I$20/'Amortization Schedule'!$D$13))</f>
        <v>110215.95603138067</v>
      </c>
      <c r="AD133" s="46">
        <f t="shared" si="33"/>
        <v>2318.1381318869903</v>
      </c>
    </row>
    <row r="134" spans="3:30" x14ac:dyDescent="0.25">
      <c r="C134" s="150">
        <f t="shared" ca="1" si="19"/>
        <v>46674</v>
      </c>
      <c r="D134" s="149">
        <v>115</v>
      </c>
      <c r="E134" s="120"/>
      <c r="F134" s="151">
        <f t="shared" si="20"/>
        <v>733.42698597296226</v>
      </c>
      <c r="G134" s="63">
        <v>0</v>
      </c>
      <c r="H134" s="153">
        <f t="shared" si="21"/>
        <v>117406.25903807531</v>
      </c>
      <c r="I134" s="115"/>
      <c r="J134" s="151">
        <f t="shared" si="22"/>
        <v>733.42698597296226</v>
      </c>
      <c r="K134" s="133">
        <v>100</v>
      </c>
      <c r="L134" s="153">
        <f t="shared" si="23"/>
        <v>105488.97163819363</v>
      </c>
      <c r="M134" s="115"/>
      <c r="N134" s="63">
        <f t="shared" si="24"/>
        <v>441.3686900026708</v>
      </c>
      <c r="O134" s="63">
        <f t="shared" si="25"/>
        <v>397.21942200809434</v>
      </c>
      <c r="P134" s="63">
        <f t="shared" si="26"/>
        <v>361.539649612961</v>
      </c>
      <c r="Q134" s="63">
        <f t="shared" si="27"/>
        <v>292.05829597029151</v>
      </c>
      <c r="R134" s="63">
        <f t="shared" si="28"/>
        <v>336.20756396486792</v>
      </c>
      <c r="S134" s="63">
        <f t="shared" si="29"/>
        <v>371.88733636000126</v>
      </c>
      <c r="T134" s="63">
        <f t="shared" si="36"/>
        <v>29706.0283618063</v>
      </c>
      <c r="U134" s="63">
        <f t="shared" si="37"/>
        <v>31611.314106237045</v>
      </c>
      <c r="W134" s="63">
        <f t="shared" si="34"/>
        <v>9555</v>
      </c>
      <c r="X134" s="63">
        <f t="shared" si="35"/>
        <v>17250</v>
      </c>
      <c r="Y134" s="151">
        <f t="shared" si="30"/>
        <v>733.42698597296226</v>
      </c>
      <c r="Z134" s="63">
        <f t="shared" si="31"/>
        <v>150</v>
      </c>
      <c r="AA134" s="153">
        <f t="shared" si="32"/>
        <v>95888.685893762944</v>
      </c>
      <c r="AB134" s="49">
        <f>(AA133+F134+S134+Z134)+((AA133+F134+S134+Z134)*(Dashboard!$I$20/'Amortization Schedule'!$D$13))</f>
        <v>100107.53474126731</v>
      </c>
      <c r="AC134" s="49">
        <f>(L133+J134+R134+K134)+((L133+J134+R134+K134)*(Dashboard!$I$20/'Amortization Schedule'!$D$13))</f>
        <v>109772.18409589874</v>
      </c>
      <c r="AD134" s="46">
        <f t="shared" si="33"/>
        <v>2362.2873998815667</v>
      </c>
    </row>
    <row r="135" spans="3:30" x14ac:dyDescent="0.25">
      <c r="C135" s="150">
        <f t="shared" ca="1" si="19"/>
        <v>46704</v>
      </c>
      <c r="D135" s="149">
        <v>116</v>
      </c>
      <c r="E135" s="120"/>
      <c r="F135" s="151">
        <f t="shared" si="20"/>
        <v>733.42698597296226</v>
      </c>
      <c r="G135" s="63">
        <v>0</v>
      </c>
      <c r="H135" s="153">
        <f t="shared" si="21"/>
        <v>117113.10552349513</v>
      </c>
      <c r="I135" s="115"/>
      <c r="J135" s="151">
        <f t="shared" si="22"/>
        <v>733.42698597296226</v>
      </c>
      <c r="K135" s="133">
        <v>100</v>
      </c>
      <c r="L135" s="153">
        <f t="shared" si="23"/>
        <v>105051.12829586389</v>
      </c>
      <c r="M135" s="115"/>
      <c r="N135" s="63">
        <f t="shared" si="24"/>
        <v>440.2734713927822</v>
      </c>
      <c r="O135" s="63">
        <f t="shared" si="25"/>
        <v>395.58364364322608</v>
      </c>
      <c r="P135" s="63">
        <f t="shared" si="26"/>
        <v>359.58257210161105</v>
      </c>
      <c r="Q135" s="63">
        <f t="shared" si="27"/>
        <v>293.15351458018006</v>
      </c>
      <c r="R135" s="63">
        <f t="shared" si="28"/>
        <v>337.84334232973617</v>
      </c>
      <c r="S135" s="63">
        <f t="shared" si="29"/>
        <v>373.84441387135121</v>
      </c>
      <c r="T135" s="63">
        <f t="shared" si="36"/>
        <v>30043.871704136036</v>
      </c>
      <c r="U135" s="63">
        <f t="shared" si="37"/>
        <v>31985.158520108394</v>
      </c>
      <c r="W135" s="63">
        <f t="shared" si="34"/>
        <v>9655</v>
      </c>
      <c r="X135" s="63">
        <f t="shared" si="35"/>
        <v>17400</v>
      </c>
      <c r="Y135" s="151">
        <f t="shared" si="30"/>
        <v>733.42698597296226</v>
      </c>
      <c r="Z135" s="63">
        <f t="shared" si="31"/>
        <v>150</v>
      </c>
      <c r="AA135" s="153">
        <f t="shared" si="32"/>
        <v>95364.841479891591</v>
      </c>
      <c r="AB135" s="49">
        <f>(AA134+F135+S135+Z135)+((AA134+F135+S135+Z135)*(Dashboard!$I$20/'Amortization Schedule'!$D$13))</f>
        <v>99574.606225947442</v>
      </c>
      <c r="AC135" s="49">
        <f>(L134+J135+R135+K135)+((L134+J135+R135+K135)*(Dashboard!$I$20/'Amortization Schedule'!$D$13))</f>
        <v>109326.74801565874</v>
      </c>
      <c r="AD135" s="46">
        <f t="shared" si="33"/>
        <v>2406.9772276311228</v>
      </c>
    </row>
    <row r="136" spans="3:30" x14ac:dyDescent="0.25">
      <c r="C136" s="150">
        <f t="shared" ca="1" si="19"/>
        <v>46734</v>
      </c>
      <c r="D136" s="149">
        <v>117</v>
      </c>
      <c r="E136" s="120"/>
      <c r="F136" s="151">
        <f t="shared" si="20"/>
        <v>733.42698597296226</v>
      </c>
      <c r="G136" s="63">
        <v>0</v>
      </c>
      <c r="H136" s="153">
        <f t="shared" si="21"/>
        <v>116818.85268323528</v>
      </c>
      <c r="I136" s="115"/>
      <c r="J136" s="151">
        <f t="shared" si="22"/>
        <v>733.42698597296226</v>
      </c>
      <c r="K136" s="133">
        <v>100</v>
      </c>
      <c r="L136" s="153">
        <f t="shared" si="23"/>
        <v>104611.64304100043</v>
      </c>
      <c r="M136" s="115"/>
      <c r="N136" s="63">
        <f t="shared" si="24"/>
        <v>439.17414571310655</v>
      </c>
      <c r="O136" s="63">
        <f t="shared" si="25"/>
        <v>393.94173110948958</v>
      </c>
      <c r="P136" s="63">
        <f t="shared" si="26"/>
        <v>357.61815554959344</v>
      </c>
      <c r="Q136" s="63">
        <f t="shared" si="27"/>
        <v>294.25284025985582</v>
      </c>
      <c r="R136" s="63">
        <f t="shared" si="28"/>
        <v>339.48525486347268</v>
      </c>
      <c r="S136" s="63">
        <f t="shared" si="29"/>
        <v>375.80883042336882</v>
      </c>
      <c r="T136" s="63">
        <f t="shared" si="36"/>
        <v>30383.35695899951</v>
      </c>
      <c r="U136" s="63">
        <f t="shared" si="37"/>
        <v>32360.967350531762</v>
      </c>
      <c r="W136" s="63">
        <f t="shared" si="34"/>
        <v>9755</v>
      </c>
      <c r="X136" s="63">
        <f t="shared" si="35"/>
        <v>17550</v>
      </c>
      <c r="Y136" s="151">
        <f t="shared" si="30"/>
        <v>733.42698597296226</v>
      </c>
      <c r="Z136" s="63">
        <f t="shared" si="31"/>
        <v>150</v>
      </c>
      <c r="AA136" s="153">
        <f t="shared" si="32"/>
        <v>94839.032649468223</v>
      </c>
      <c r="AB136" s="49">
        <f>(AA135+F136+S136+Z136)+((AA135+F136+S136+Z136)*(Dashboard!$I$20/'Amortization Schedule'!$D$13))</f>
        <v>99039.679228695124</v>
      </c>
      <c r="AC136" s="49">
        <f>(L135+J136+R136+K136)+((L135+J136+R136+K136)*(Dashboard!$I$20/'Amortization Schedule'!$D$13))</f>
        <v>108879.64155011783</v>
      </c>
      <c r="AD136" s="46">
        <f t="shared" si="33"/>
        <v>2452.2096422347399</v>
      </c>
    </row>
    <row r="137" spans="3:30" x14ac:dyDescent="0.25">
      <c r="C137" s="150">
        <f t="shared" ca="1" si="19"/>
        <v>46764</v>
      </c>
      <c r="D137" s="149">
        <v>118</v>
      </c>
      <c r="E137" s="120"/>
      <c r="F137" s="151">
        <f t="shared" si="20"/>
        <v>733.42698597296226</v>
      </c>
      <c r="G137" s="63">
        <v>0</v>
      </c>
      <c r="H137" s="153">
        <f t="shared" si="21"/>
        <v>116523.49639482445</v>
      </c>
      <c r="I137" s="115"/>
      <c r="J137" s="151">
        <f t="shared" si="22"/>
        <v>733.42698597296226</v>
      </c>
      <c r="K137" s="133">
        <v>100</v>
      </c>
      <c r="L137" s="153">
        <f t="shared" si="23"/>
        <v>104170.50971643122</v>
      </c>
      <c r="M137" s="115"/>
      <c r="N137" s="63">
        <f t="shared" si="24"/>
        <v>438.07069756213207</v>
      </c>
      <c r="O137" s="63">
        <f t="shared" si="25"/>
        <v>392.29366140375157</v>
      </c>
      <c r="P137" s="63">
        <f t="shared" si="26"/>
        <v>355.64637243550584</v>
      </c>
      <c r="Q137" s="63">
        <f t="shared" si="27"/>
        <v>295.35628841083019</v>
      </c>
      <c r="R137" s="63">
        <f t="shared" si="28"/>
        <v>341.13332456921069</v>
      </c>
      <c r="S137" s="63">
        <f t="shared" si="29"/>
        <v>377.78061353745642</v>
      </c>
      <c r="T137" s="63">
        <f t="shared" si="36"/>
        <v>30724.490283568721</v>
      </c>
      <c r="U137" s="63">
        <f t="shared" si="37"/>
        <v>32738.747964069218</v>
      </c>
      <c r="W137" s="63">
        <f t="shared" si="34"/>
        <v>9855</v>
      </c>
      <c r="X137" s="63">
        <f t="shared" si="35"/>
        <v>17700</v>
      </c>
      <c r="Y137" s="151">
        <f t="shared" si="30"/>
        <v>733.42698597296226</v>
      </c>
      <c r="Z137" s="63">
        <f t="shared" si="31"/>
        <v>150</v>
      </c>
      <c r="AA137" s="153">
        <f t="shared" si="32"/>
        <v>94311.252035930767</v>
      </c>
      <c r="AB137" s="49">
        <f>(AA136+F137+S137+Z137)+((AA136+F137+S137+Z137)*(Dashboard!$I$20/'Amortization Schedule'!$D$13))</f>
        <v>98502.746255203107</v>
      </c>
      <c r="AC137" s="49">
        <f>(L136+J137+R137+K137)+((L136+J137+R137+K137)*(Dashboard!$I$20/'Amortization Schedule'!$D$13))</f>
        <v>108430.85843533116</v>
      </c>
      <c r="AD137" s="46">
        <f t="shared" si="33"/>
        <v>2497.9866783931202</v>
      </c>
    </row>
    <row r="138" spans="3:30" x14ac:dyDescent="0.25">
      <c r="C138" s="150">
        <f t="shared" ca="1" si="19"/>
        <v>46794</v>
      </c>
      <c r="D138" s="149">
        <v>119</v>
      </c>
      <c r="E138" s="120"/>
      <c r="F138" s="151">
        <f t="shared" si="20"/>
        <v>733.42698597296226</v>
      </c>
      <c r="G138" s="63">
        <v>0</v>
      </c>
      <c r="H138" s="153">
        <f t="shared" si="21"/>
        <v>116227.03252033208</v>
      </c>
      <c r="I138" s="115"/>
      <c r="J138" s="151">
        <f t="shared" si="22"/>
        <v>733.42698597296226</v>
      </c>
      <c r="K138" s="133">
        <v>100</v>
      </c>
      <c r="L138" s="153">
        <f t="shared" si="23"/>
        <v>103727.72214189488</v>
      </c>
      <c r="M138" s="115"/>
      <c r="N138" s="63">
        <f t="shared" si="24"/>
        <v>436.96311148059135</v>
      </c>
      <c r="O138" s="63">
        <f t="shared" si="25"/>
        <v>390.63941143661702</v>
      </c>
      <c r="P138" s="63">
        <f t="shared" si="26"/>
        <v>353.66719513474038</v>
      </c>
      <c r="Q138" s="63">
        <f t="shared" si="27"/>
        <v>296.46387449237085</v>
      </c>
      <c r="R138" s="63">
        <f t="shared" si="28"/>
        <v>342.78757453634523</v>
      </c>
      <c r="S138" s="63">
        <f t="shared" si="29"/>
        <v>379.75979083822187</v>
      </c>
      <c r="T138" s="63">
        <f t="shared" si="36"/>
        <v>31067.277858105066</v>
      </c>
      <c r="U138" s="63">
        <f t="shared" si="37"/>
        <v>33118.507754907441</v>
      </c>
      <c r="W138" s="63">
        <f t="shared" si="34"/>
        <v>9955</v>
      </c>
      <c r="X138" s="63">
        <f t="shared" si="35"/>
        <v>17850</v>
      </c>
      <c r="Y138" s="151">
        <f t="shared" si="30"/>
        <v>733.42698597296226</v>
      </c>
      <c r="Z138" s="63">
        <f t="shared" si="31"/>
        <v>150</v>
      </c>
      <c r="AA138" s="153">
        <f t="shared" si="32"/>
        <v>93781.492245092551</v>
      </c>
      <c r="AB138" s="49">
        <f>(AA137+F138+S138+Z138)+((AA137+F138+S138+Z138)*(Dashboard!$I$20/'Amortization Schedule'!$D$13))</f>
        <v>97963.799783060502</v>
      </c>
      <c r="AC138" s="49">
        <f>(L137+J138+R138+K138)+((L137+J138+R138+K138)*(Dashboard!$I$20/'Amortization Schedule'!$D$13))</f>
        <v>107980.39238386403</v>
      </c>
      <c r="AD138" s="46">
        <f t="shared" si="33"/>
        <v>2544.3103784370946</v>
      </c>
    </row>
    <row r="139" spans="3:30" x14ac:dyDescent="0.25">
      <c r="C139" s="150">
        <f t="shared" ca="1" si="19"/>
        <v>46824</v>
      </c>
      <c r="D139" s="149">
        <v>120</v>
      </c>
      <c r="E139" s="120"/>
      <c r="F139" s="151">
        <f t="shared" si="20"/>
        <v>733.42698597296226</v>
      </c>
      <c r="G139" s="63">
        <v>0</v>
      </c>
      <c r="H139" s="153">
        <f t="shared" si="21"/>
        <v>115929.45690631037</v>
      </c>
      <c r="I139" s="115"/>
      <c r="J139" s="151">
        <f t="shared" si="22"/>
        <v>733.42698597296226</v>
      </c>
      <c r="K139" s="133">
        <v>100</v>
      </c>
      <c r="L139" s="153">
        <f t="shared" si="23"/>
        <v>103283.27411395402</v>
      </c>
      <c r="M139" s="115"/>
      <c r="N139" s="63">
        <f t="shared" si="24"/>
        <v>435.85137195124503</v>
      </c>
      <c r="O139" s="63">
        <f t="shared" si="25"/>
        <v>388.97895803210577</v>
      </c>
      <c r="P139" s="63">
        <f t="shared" si="26"/>
        <v>351.68059591909707</v>
      </c>
      <c r="Q139" s="63">
        <f t="shared" si="27"/>
        <v>297.57561402171723</v>
      </c>
      <c r="R139" s="63">
        <f t="shared" si="28"/>
        <v>344.44802794085649</v>
      </c>
      <c r="S139" s="63">
        <f t="shared" si="29"/>
        <v>381.74639005386518</v>
      </c>
      <c r="T139" s="63">
        <f t="shared" si="36"/>
        <v>31411.725886045922</v>
      </c>
      <c r="U139" s="63">
        <f t="shared" si="37"/>
        <v>33500.254144961305</v>
      </c>
      <c r="W139" s="63">
        <f t="shared" si="34"/>
        <v>10055</v>
      </c>
      <c r="X139" s="63">
        <f t="shared" si="35"/>
        <v>18000</v>
      </c>
      <c r="Y139" s="151">
        <f t="shared" si="30"/>
        <v>733.42698597296226</v>
      </c>
      <c r="Z139" s="63">
        <f t="shared" si="31"/>
        <v>150</v>
      </c>
      <c r="AA139" s="153">
        <f t="shared" si="32"/>
        <v>93249.74585503868</v>
      </c>
      <c r="AB139" s="49">
        <f>(AA138+F139+S139+Z139)+((AA138+F139+S139+Z139)*(Dashboard!$I$20/'Amortization Schedule'!$D$13))</f>
        <v>97422.832261647374</v>
      </c>
      <c r="AC139" s="49">
        <f>(L138+J139+R139+K139)+((L138+J139+R139+K139)*(Dashboard!$I$20/'Amortization Schedule'!$D$13))</f>
        <v>107528.23708470393</v>
      </c>
      <c r="AD139" s="46">
        <f t="shared" si="33"/>
        <v>2591.1827923562341</v>
      </c>
    </row>
    <row r="140" spans="3:30" x14ac:dyDescent="0.25">
      <c r="C140" s="150">
        <f t="shared" ca="1" si="19"/>
        <v>46854</v>
      </c>
      <c r="D140" s="149">
        <v>121</v>
      </c>
      <c r="E140" s="120"/>
      <c r="F140" s="151">
        <f t="shared" si="20"/>
        <v>733.42698597296226</v>
      </c>
      <c r="G140" s="63">
        <v>0</v>
      </c>
      <c r="H140" s="153">
        <f t="shared" si="21"/>
        <v>115630.76538373607</v>
      </c>
      <c r="I140" s="115"/>
      <c r="J140" s="151">
        <f t="shared" si="22"/>
        <v>733.42698597296226</v>
      </c>
      <c r="K140" s="133">
        <v>100</v>
      </c>
      <c r="L140" s="153">
        <f t="shared" si="23"/>
        <v>102837.15940590839</v>
      </c>
      <c r="M140" s="115"/>
      <c r="N140" s="63">
        <f t="shared" si="24"/>
        <v>434.73546339866363</v>
      </c>
      <c r="O140" s="63">
        <f t="shared" si="25"/>
        <v>387.31227792732756</v>
      </c>
      <c r="P140" s="63">
        <f t="shared" si="26"/>
        <v>349.68654695639503</v>
      </c>
      <c r="Q140" s="63">
        <f t="shared" si="27"/>
        <v>298.69152257429863</v>
      </c>
      <c r="R140" s="63">
        <f t="shared" si="28"/>
        <v>346.1147080456347</v>
      </c>
      <c r="S140" s="63">
        <f t="shared" si="29"/>
        <v>383.74043901656722</v>
      </c>
      <c r="T140" s="63">
        <f t="shared" si="36"/>
        <v>31757.840594091558</v>
      </c>
      <c r="U140" s="63">
        <f t="shared" si="37"/>
        <v>33883.994583977874</v>
      </c>
      <c r="W140" s="63">
        <f t="shared" si="34"/>
        <v>10155</v>
      </c>
      <c r="X140" s="63">
        <f t="shared" si="35"/>
        <v>18150</v>
      </c>
      <c r="Y140" s="151">
        <f t="shared" si="30"/>
        <v>733.42698597296226</v>
      </c>
      <c r="Z140" s="63">
        <f t="shared" si="31"/>
        <v>150</v>
      </c>
      <c r="AA140" s="153">
        <f t="shared" si="32"/>
        <v>92716.005416022119</v>
      </c>
      <c r="AB140" s="49">
        <f>(AA139+F140+S140+Z140)+((AA139+F140+S140+Z140)*(Dashboard!$I$20/'Amortization Schedule'!$D$13))</f>
        <v>96879.836112028919</v>
      </c>
      <c r="AC140" s="49">
        <f>(L139+J140+R140+K140)+((L139+J140+R140+K140)*(Dashboard!$I$20/'Amortization Schedule'!$D$13))</f>
        <v>107074.38620317193</v>
      </c>
      <c r="AD140" s="46">
        <f t="shared" si="33"/>
        <v>2638.6059778275703</v>
      </c>
    </row>
    <row r="141" spans="3:30" x14ac:dyDescent="0.25">
      <c r="C141" s="150">
        <f t="shared" ca="1" si="19"/>
        <v>46884</v>
      </c>
      <c r="D141" s="149">
        <v>122</v>
      </c>
      <c r="E141" s="120"/>
      <c r="F141" s="151">
        <f t="shared" si="20"/>
        <v>733.42698597296226</v>
      </c>
      <c r="G141" s="63">
        <v>0</v>
      </c>
      <c r="H141" s="153">
        <f t="shared" si="21"/>
        <v>115330.95376795212</v>
      </c>
      <c r="I141" s="115"/>
      <c r="J141" s="151">
        <f t="shared" si="22"/>
        <v>733.42698597296226</v>
      </c>
      <c r="K141" s="133">
        <v>100</v>
      </c>
      <c r="L141" s="153">
        <f t="shared" si="23"/>
        <v>102389.37176770758</v>
      </c>
      <c r="M141" s="115"/>
      <c r="N141" s="63">
        <f t="shared" si="24"/>
        <v>433.61537018901004</v>
      </c>
      <c r="O141" s="63">
        <f t="shared" si="25"/>
        <v>385.63934777215644</v>
      </c>
      <c r="P141" s="63">
        <f t="shared" si="26"/>
        <v>347.6850203100829</v>
      </c>
      <c r="Q141" s="63">
        <f t="shared" si="27"/>
        <v>299.81161578395228</v>
      </c>
      <c r="R141" s="63">
        <f t="shared" si="28"/>
        <v>347.78763820080582</v>
      </c>
      <c r="S141" s="63">
        <f t="shared" si="29"/>
        <v>385.74196566287935</v>
      </c>
      <c r="T141" s="63">
        <f t="shared" si="36"/>
        <v>32105.628232292365</v>
      </c>
      <c r="U141" s="63">
        <f t="shared" si="37"/>
        <v>34269.736549640751</v>
      </c>
      <c r="W141" s="63">
        <f t="shared" si="34"/>
        <v>10255</v>
      </c>
      <c r="X141" s="63">
        <f t="shared" si="35"/>
        <v>18300</v>
      </c>
      <c r="Y141" s="151">
        <f t="shared" si="30"/>
        <v>733.42698597296226</v>
      </c>
      <c r="Z141" s="63">
        <f t="shared" si="31"/>
        <v>150</v>
      </c>
      <c r="AA141" s="153">
        <f t="shared" si="32"/>
        <v>92180.263450359242</v>
      </c>
      <c r="AB141" s="49">
        <f>(AA140+F141+S141+Z141)+((AA140+F141+S141+Z141)*(Dashboard!$I$20/'Amortization Schedule'!$D$13))</f>
        <v>96334.803726849408</v>
      </c>
      <c r="AC141" s="49">
        <f>(L140+J141+R141+K141)+((L140+J141+R141+K141)*(Dashboard!$I$20/'Amortization Schedule'!$D$13))</f>
        <v>106618.83338083421</v>
      </c>
      <c r="AD141" s="46">
        <f t="shared" si="33"/>
        <v>2686.5820002444239</v>
      </c>
    </row>
    <row r="142" spans="3:30" x14ac:dyDescent="0.25">
      <c r="C142" s="150">
        <f t="shared" ca="1" si="19"/>
        <v>46914</v>
      </c>
      <c r="D142" s="149">
        <v>123</v>
      </c>
      <c r="E142" s="120"/>
      <c r="F142" s="151">
        <f t="shared" si="20"/>
        <v>733.42698597296226</v>
      </c>
      <c r="G142" s="63">
        <v>0</v>
      </c>
      <c r="H142" s="153">
        <f t="shared" si="21"/>
        <v>115030.01785860898</v>
      </c>
      <c r="I142" s="115"/>
      <c r="J142" s="151">
        <f t="shared" si="22"/>
        <v>733.42698597296226</v>
      </c>
      <c r="K142" s="133">
        <v>100</v>
      </c>
      <c r="L142" s="153">
        <f t="shared" si="23"/>
        <v>101939.90492586352</v>
      </c>
      <c r="M142" s="115"/>
      <c r="N142" s="63">
        <f t="shared" si="24"/>
        <v>432.49107662982016</v>
      </c>
      <c r="O142" s="63">
        <f t="shared" si="25"/>
        <v>383.96014412890338</v>
      </c>
      <c r="P142" s="63">
        <f t="shared" si="26"/>
        <v>345.67598793884713</v>
      </c>
      <c r="Q142" s="63">
        <f t="shared" si="27"/>
        <v>300.9359093431421</v>
      </c>
      <c r="R142" s="63">
        <f t="shared" si="28"/>
        <v>349.46684184405888</v>
      </c>
      <c r="S142" s="63">
        <f t="shared" si="29"/>
        <v>387.75099803411513</v>
      </c>
      <c r="T142" s="63">
        <f t="shared" si="36"/>
        <v>32455.095074136425</v>
      </c>
      <c r="U142" s="63">
        <f t="shared" si="37"/>
        <v>34657.487547674864</v>
      </c>
      <c r="W142" s="63">
        <f t="shared" si="34"/>
        <v>10355</v>
      </c>
      <c r="X142" s="63">
        <f t="shared" si="35"/>
        <v>18450</v>
      </c>
      <c r="Y142" s="151">
        <f t="shared" si="30"/>
        <v>733.42698597296226</v>
      </c>
      <c r="Z142" s="63">
        <f t="shared" si="31"/>
        <v>150</v>
      </c>
      <c r="AA142" s="153">
        <f t="shared" si="32"/>
        <v>91642.512452325129</v>
      </c>
      <c r="AB142" s="49">
        <f>(AA141+F142+S142+Z142)+((AA141+F142+S142+Z142)*(Dashboard!$I$20/'Amortization Schedule'!$D$13))</f>
        <v>95787.72747022548</v>
      </c>
      <c r="AC142" s="49">
        <f>(L141+J142+R142+K142)+((L141+J142+R142+K142)*(Dashboard!$I$20/'Amortization Schedule'!$D$13))</f>
        <v>106161.57223541272</v>
      </c>
      <c r="AD142" s="46">
        <f t="shared" si="33"/>
        <v>2735.1129327453405</v>
      </c>
    </row>
    <row r="143" spans="3:30" x14ac:dyDescent="0.25">
      <c r="C143" s="150">
        <f t="shared" ca="1" si="19"/>
        <v>46944</v>
      </c>
      <c r="D143" s="149">
        <v>124</v>
      </c>
      <c r="E143" s="120"/>
      <c r="F143" s="151">
        <f t="shared" si="20"/>
        <v>733.42698597296226</v>
      </c>
      <c r="G143" s="63">
        <v>0</v>
      </c>
      <c r="H143" s="153">
        <f t="shared" si="21"/>
        <v>114727.9534396058</v>
      </c>
      <c r="I143" s="115"/>
      <c r="J143" s="151">
        <f t="shared" si="22"/>
        <v>733.42698597296226</v>
      </c>
      <c r="K143" s="133">
        <v>100</v>
      </c>
      <c r="L143" s="153">
        <f t="shared" si="23"/>
        <v>101488.75258336254</v>
      </c>
      <c r="M143" s="115"/>
      <c r="N143" s="63">
        <f t="shared" si="24"/>
        <v>431.3625669697833</v>
      </c>
      <c r="O143" s="63">
        <f t="shared" si="25"/>
        <v>382.27464347198821</v>
      </c>
      <c r="P143" s="63">
        <f t="shared" si="26"/>
        <v>343.65942169621923</v>
      </c>
      <c r="Q143" s="63">
        <f t="shared" si="27"/>
        <v>302.06441900317884</v>
      </c>
      <c r="R143" s="63">
        <f t="shared" si="28"/>
        <v>351.15234250097404</v>
      </c>
      <c r="S143" s="63">
        <f t="shared" si="29"/>
        <v>389.76756427674303</v>
      </c>
      <c r="T143" s="63">
        <f t="shared" si="36"/>
        <v>32806.247416637401</v>
      </c>
      <c r="U143" s="63">
        <f t="shared" si="37"/>
        <v>35047.255111951607</v>
      </c>
      <c r="W143" s="63">
        <f t="shared" si="34"/>
        <v>10455</v>
      </c>
      <c r="X143" s="63">
        <f t="shared" si="35"/>
        <v>18600</v>
      </c>
      <c r="Y143" s="151">
        <f t="shared" si="30"/>
        <v>733.42698597296226</v>
      </c>
      <c r="Z143" s="63">
        <f t="shared" si="31"/>
        <v>150</v>
      </c>
      <c r="AA143" s="153">
        <f t="shared" si="32"/>
        <v>91102.744888048386</v>
      </c>
      <c r="AB143" s="49">
        <f>(AA142+F143+S143+Z143)+((AA142+F143+S143+Z143)*(Dashboard!$I$20/'Amortization Schedule'!$D$13))</f>
        <v>95238.599677639213</v>
      </c>
      <c r="AC143" s="49">
        <f>(L142+J143+R143+K143)+((L142+J143+R143+K143)*(Dashboard!$I$20/'Amortization Schedule'!$D$13))</f>
        <v>105702.59636069591</v>
      </c>
      <c r="AD143" s="46">
        <f t="shared" si="33"/>
        <v>2784.2008562431356</v>
      </c>
    </row>
    <row r="144" spans="3:30" x14ac:dyDescent="0.25">
      <c r="C144" s="150">
        <f t="shared" ca="1" si="19"/>
        <v>46974</v>
      </c>
      <c r="D144" s="149">
        <v>125</v>
      </c>
      <c r="E144" s="120"/>
      <c r="F144" s="151">
        <f t="shared" si="20"/>
        <v>733.42698597296226</v>
      </c>
      <c r="G144" s="63">
        <v>0</v>
      </c>
      <c r="H144" s="153">
        <f t="shared" si="21"/>
        <v>114424.75627903135</v>
      </c>
      <c r="I144" s="115"/>
      <c r="J144" s="151">
        <f t="shared" si="22"/>
        <v>733.42698597296226</v>
      </c>
      <c r="K144" s="133">
        <v>100</v>
      </c>
      <c r="L144" s="153">
        <f t="shared" si="23"/>
        <v>101035.90841957719</v>
      </c>
      <c r="M144" s="115"/>
      <c r="N144" s="63">
        <f t="shared" si="24"/>
        <v>430.22982539852143</v>
      </c>
      <c r="O144" s="63">
        <f t="shared" si="25"/>
        <v>380.58282218760951</v>
      </c>
      <c r="P144" s="63">
        <f t="shared" si="26"/>
        <v>341.63529333018141</v>
      </c>
      <c r="Q144" s="63">
        <f t="shared" si="27"/>
        <v>303.19716057444077</v>
      </c>
      <c r="R144" s="63">
        <f t="shared" si="28"/>
        <v>352.84416378535275</v>
      </c>
      <c r="S144" s="63">
        <f t="shared" si="29"/>
        <v>391.79169264278084</v>
      </c>
      <c r="T144" s="63">
        <f t="shared" si="36"/>
        <v>33159.091580422755</v>
      </c>
      <c r="U144" s="63">
        <f t="shared" si="37"/>
        <v>35439.046804594385</v>
      </c>
      <c r="W144" s="63">
        <f t="shared" si="34"/>
        <v>10555</v>
      </c>
      <c r="X144" s="63">
        <f t="shared" si="35"/>
        <v>18750</v>
      </c>
      <c r="Y144" s="151">
        <f t="shared" si="30"/>
        <v>733.42698597296226</v>
      </c>
      <c r="Z144" s="63">
        <f t="shared" si="31"/>
        <v>150</v>
      </c>
      <c r="AA144" s="153">
        <f t="shared" si="32"/>
        <v>90560.9531954056</v>
      </c>
      <c r="AB144" s="49">
        <f>(AA143+F144+S144+Z144)+((AA143+F144+S144+Z144)*(Dashboard!$I$20/'Amortization Schedule'!$D$13))</f>
        <v>94687.412655830747</v>
      </c>
      <c r="AC144" s="49">
        <f>(L143+J144+R144+K144)+((L143+J144+R144+K144)*(Dashboard!$I$20/'Amortization Schedule'!$D$13))</f>
        <v>105241.89932644888</v>
      </c>
      <c r="AD144" s="46">
        <f t="shared" si="33"/>
        <v>2833.8478594540475</v>
      </c>
    </row>
    <row r="145" spans="3:30" x14ac:dyDescent="0.25">
      <c r="C145" s="150">
        <f t="shared" ca="1" si="19"/>
        <v>47004</v>
      </c>
      <c r="D145" s="149">
        <v>126</v>
      </c>
      <c r="E145" s="120"/>
      <c r="F145" s="151">
        <f t="shared" si="20"/>
        <v>733.42698597296226</v>
      </c>
      <c r="G145" s="63">
        <v>0</v>
      </c>
      <c r="H145" s="153">
        <f t="shared" si="21"/>
        <v>114120.42212910476</v>
      </c>
      <c r="I145" s="115"/>
      <c r="J145" s="151">
        <f t="shared" si="22"/>
        <v>733.42698597296226</v>
      </c>
      <c r="K145" s="133">
        <v>100</v>
      </c>
      <c r="L145" s="153">
        <f t="shared" si="23"/>
        <v>100581.36609017765</v>
      </c>
      <c r="M145" s="115"/>
      <c r="N145" s="63">
        <f t="shared" si="24"/>
        <v>429.09283604636721</v>
      </c>
      <c r="O145" s="63">
        <f t="shared" si="25"/>
        <v>378.88465657341442</v>
      </c>
      <c r="P145" s="63">
        <f t="shared" si="26"/>
        <v>339.60357448277097</v>
      </c>
      <c r="Q145" s="63">
        <f t="shared" si="27"/>
        <v>304.33414992659499</v>
      </c>
      <c r="R145" s="63">
        <f t="shared" si="28"/>
        <v>354.54232939954784</v>
      </c>
      <c r="S145" s="63">
        <f t="shared" si="29"/>
        <v>393.82341149019129</v>
      </c>
      <c r="T145" s="63">
        <f t="shared" si="36"/>
        <v>33513.633909822303</v>
      </c>
      <c r="U145" s="63">
        <f t="shared" si="37"/>
        <v>35832.870216084579</v>
      </c>
      <c r="W145" s="63">
        <f t="shared" si="34"/>
        <v>10655</v>
      </c>
      <c r="X145" s="63">
        <f t="shared" si="35"/>
        <v>18900</v>
      </c>
      <c r="Y145" s="151">
        <f t="shared" si="30"/>
        <v>733.42698597296226</v>
      </c>
      <c r="Z145" s="63">
        <f t="shared" si="31"/>
        <v>150</v>
      </c>
      <c r="AA145" s="153">
        <f t="shared" si="32"/>
        <v>90017.129783915414</v>
      </c>
      <c r="AB145" s="49">
        <f>(AA144+F145+S145+Z145)+((AA144+F145+S145+Z145)*(Dashboard!$I$20/'Amortization Schedule'!$D$13))</f>
        <v>94134.158682690468</v>
      </c>
      <c r="AC145" s="49">
        <f>(L144+J145+R145+K145)+((L144+J145+R145+K145)*(Dashboard!$I$20/'Amortization Schedule'!$D$13))</f>
        <v>104779.47467832344</v>
      </c>
      <c r="AD145" s="46">
        <f t="shared" si="33"/>
        <v>2884.0560389270004</v>
      </c>
    </row>
    <row r="146" spans="3:30" x14ac:dyDescent="0.25">
      <c r="C146" s="150">
        <f t="shared" ca="1" si="19"/>
        <v>47034</v>
      </c>
      <c r="D146" s="149">
        <v>127</v>
      </c>
      <c r="E146" s="120"/>
      <c r="F146" s="151">
        <f t="shared" si="20"/>
        <v>733.42698597296226</v>
      </c>
      <c r="G146" s="63">
        <v>0</v>
      </c>
      <c r="H146" s="153">
        <f t="shared" si="21"/>
        <v>113814.94672611594</v>
      </c>
      <c r="I146" s="115"/>
      <c r="J146" s="151">
        <f t="shared" si="22"/>
        <v>733.42698597296226</v>
      </c>
      <c r="K146" s="133">
        <v>100</v>
      </c>
      <c r="L146" s="153">
        <f t="shared" si="23"/>
        <v>100125.11922704284</v>
      </c>
      <c r="M146" s="115"/>
      <c r="N146" s="63">
        <f t="shared" si="24"/>
        <v>427.95158298414259</v>
      </c>
      <c r="O146" s="63">
        <f t="shared" si="25"/>
        <v>377.18012283816614</v>
      </c>
      <c r="P146" s="63">
        <f t="shared" si="26"/>
        <v>337.56423668968279</v>
      </c>
      <c r="Q146" s="63">
        <f t="shared" si="27"/>
        <v>305.47540298881972</v>
      </c>
      <c r="R146" s="63">
        <f t="shared" si="28"/>
        <v>356.24686313479611</v>
      </c>
      <c r="S146" s="63">
        <f t="shared" si="29"/>
        <v>395.86274928327947</v>
      </c>
      <c r="T146" s="63">
        <f t="shared" si="36"/>
        <v>33869.880772957098</v>
      </c>
      <c r="U146" s="63">
        <f t="shared" si="37"/>
        <v>36228.732965367861</v>
      </c>
      <c r="W146" s="63">
        <f t="shared" si="34"/>
        <v>10755</v>
      </c>
      <c r="X146" s="63">
        <f t="shared" si="35"/>
        <v>19050</v>
      </c>
      <c r="Y146" s="151">
        <f t="shared" si="30"/>
        <v>733.42698597296226</v>
      </c>
      <c r="Z146" s="63">
        <f t="shared" si="31"/>
        <v>150</v>
      </c>
      <c r="AA146" s="153">
        <f t="shared" si="32"/>
        <v>89471.267034632139</v>
      </c>
      <c r="AB146" s="49">
        <f>(AA145+F146+S146+Z146)+((AA145+F146+S146+Z146)*(Dashboard!$I$20/'Amortization Schedule'!$D$13))</f>
        <v>93578.830007150944</v>
      </c>
      <c r="AC146" s="49">
        <f>(L145+J146+R146+K146)+((L145+J146+R146+K146)*(Dashboard!$I$20/'Amortization Schedule'!$D$13))</f>
        <v>104315.31593776755</v>
      </c>
      <c r="AD146" s="46">
        <f t="shared" si="33"/>
        <v>2934.8274990729769</v>
      </c>
    </row>
    <row r="147" spans="3:30" x14ac:dyDescent="0.25">
      <c r="C147" s="150">
        <f t="shared" ref="C147:C210" ca="1" si="38">$D$11+(D147*30)</f>
        <v>47064</v>
      </c>
      <c r="D147" s="149">
        <v>128</v>
      </c>
      <c r="E147" s="120"/>
      <c r="F147" s="151">
        <f t="shared" si="20"/>
        <v>733.42698597296226</v>
      </c>
      <c r="G147" s="63">
        <v>0</v>
      </c>
      <c r="H147" s="153">
        <f t="shared" si="21"/>
        <v>113508.32579036591</v>
      </c>
      <c r="I147" s="115"/>
      <c r="J147" s="151">
        <f t="shared" si="22"/>
        <v>733.42698597296226</v>
      </c>
      <c r="K147" s="133">
        <v>100</v>
      </c>
      <c r="L147" s="153">
        <f t="shared" si="23"/>
        <v>99667.161438171286</v>
      </c>
      <c r="M147" s="115"/>
      <c r="N147" s="63">
        <f t="shared" si="24"/>
        <v>426.80605022293446</v>
      </c>
      <c r="O147" s="63">
        <f t="shared" si="25"/>
        <v>375.46919710141066</v>
      </c>
      <c r="P147" s="63">
        <f t="shared" si="26"/>
        <v>335.51725137987052</v>
      </c>
      <c r="Q147" s="63">
        <f t="shared" si="27"/>
        <v>306.62093575002774</v>
      </c>
      <c r="R147" s="63">
        <f t="shared" si="28"/>
        <v>357.9577888715516</v>
      </c>
      <c r="S147" s="63">
        <f t="shared" si="29"/>
        <v>397.90973459309174</v>
      </c>
      <c r="T147" s="63">
        <f t="shared" si="36"/>
        <v>34227.838561828648</v>
      </c>
      <c r="U147" s="63">
        <f t="shared" si="37"/>
        <v>36626.642699960954</v>
      </c>
      <c r="W147" s="63">
        <f t="shared" si="34"/>
        <v>10855</v>
      </c>
      <c r="X147" s="63">
        <f t="shared" si="35"/>
        <v>19200</v>
      </c>
      <c r="Y147" s="151">
        <f t="shared" si="30"/>
        <v>733.42698597296226</v>
      </c>
      <c r="Z147" s="63">
        <f t="shared" si="31"/>
        <v>150</v>
      </c>
      <c r="AA147" s="153">
        <f t="shared" si="32"/>
        <v>88923.357300039046</v>
      </c>
      <c r="AB147" s="49">
        <f>(AA146+F147+S147+Z147)+((AA146+F147+S147+Z147)*(Dashboard!$I$20/'Amortization Schedule'!$D$13))</f>
        <v>93021.418849078153</v>
      </c>
      <c r="AC147" s="49">
        <f>(L146+J147+R147+K147)+((L146+J147+R147+K147)*(Dashboard!$I$20/'Amortization Schedule'!$D$13))</f>
        <v>103849.41660193456</v>
      </c>
      <c r="AD147" s="46">
        <f t="shared" si="33"/>
        <v>2986.1643521945007</v>
      </c>
    </row>
    <row r="148" spans="3:30" x14ac:dyDescent="0.25">
      <c r="C148" s="150">
        <f t="shared" ca="1" si="38"/>
        <v>47094</v>
      </c>
      <c r="D148" s="149">
        <v>129</v>
      </c>
      <c r="E148" s="120"/>
      <c r="F148" s="151">
        <f t="shared" ref="F148:F211" si="39">IF(ROUND(H147,5)&gt;0,D$14,0)</f>
        <v>733.42698597296226</v>
      </c>
      <c r="G148" s="63">
        <v>0</v>
      </c>
      <c r="H148" s="153">
        <f t="shared" ref="H148:H211" si="40">IF(ROUND(H147,5)&gt;0,H147-Q148,0)</f>
        <v>113200.55502610683</v>
      </c>
      <c r="I148" s="115"/>
      <c r="J148" s="151">
        <f t="shared" ref="J148:J211" si="41">IF(ROUND(L147,5)&gt;0,D$14,0)</f>
        <v>733.42698597296226</v>
      </c>
      <c r="K148" s="133">
        <v>100</v>
      </c>
      <c r="L148" s="153">
        <f t="shared" ref="L148:L211" si="42">IF(AND(ROUND(L147,5)&gt;0,SUM(T147,W147)&lt;$D$9),L147-R148-K148,0)</f>
        <v>99207.486307591462</v>
      </c>
      <c r="M148" s="115"/>
      <c r="N148" s="63">
        <f t="shared" ref="N148:N211" si="43">IF(F148&gt;0,IPMT(D$12/D$13,D148,D$10*D$13,-D$9),0)</f>
        <v>425.65622171387184</v>
      </c>
      <c r="O148" s="63">
        <f t="shared" ref="O148:O211" si="44">IF(AND(J148&gt;0,SUM(T147,W147)&lt;$D$9),($D$12/$D$13)*L147,0)</f>
        <v>373.75185539314231</v>
      </c>
      <c r="P148" s="63">
        <f t="shared" ref="P148:P211" si="45">IF(AND(Y148&gt;0,SUM(U147,X147)&lt;$D$9),($D$12/$D$13)*AA147,0)</f>
        <v>333.46258987514642</v>
      </c>
      <c r="Q148" s="63">
        <f t="shared" ref="Q148:Q211" si="46">IF(F148&gt;0,PPMT(D$12/D$13,D148,D$10*D$13,-D$9),0)</f>
        <v>307.77076425909036</v>
      </c>
      <c r="R148" s="63">
        <f t="shared" ref="R148:R211" si="47">IF(AND(J148&gt;0,SUM(T147,W147)&lt;$D$9),MIN(J148-O148,L147),0)</f>
        <v>359.67513057981995</v>
      </c>
      <c r="S148" s="63">
        <f t="shared" ref="S148:S211" si="48">IF(AND(Y148&gt;0,SUM(U147,X147)&lt;$D$9),MIN(Y148-P148,AA147),0)</f>
        <v>399.96439609781584</v>
      </c>
      <c r="T148" s="63">
        <f t="shared" si="36"/>
        <v>34587.513692408465</v>
      </c>
      <c r="U148" s="63">
        <f t="shared" si="37"/>
        <v>37026.607096058768</v>
      </c>
      <c r="W148" s="63">
        <f t="shared" si="34"/>
        <v>10955</v>
      </c>
      <c r="X148" s="63">
        <f t="shared" si="35"/>
        <v>19350</v>
      </c>
      <c r="Y148" s="151">
        <f t="shared" ref="Y148:Y211" si="49">IF(ROUND(AA147,5)&gt;0,D$14,0)</f>
        <v>733.42698597296226</v>
      </c>
      <c r="Z148" s="63">
        <f t="shared" ref="Z148:Z211" si="50">IF(SUM(U147,X147)&lt;$D$9,$D$15,0)</f>
        <v>150</v>
      </c>
      <c r="AA148" s="153">
        <f t="shared" ref="AA148:AA211" si="51">IF(AND(ROUND(AA147,5)&gt;0,SUM(U147,X147)&lt;$D$9),AA147-S148-Z148,AB148)</f>
        <v>88373.392903941232</v>
      </c>
      <c r="AB148" s="49">
        <f>(AA147+F148+S148+Z148)+((AA147+F148+S148+Z148)*(Dashboard!$I$20/'Amortization Schedule'!$D$13))</f>
        <v>92461.917399162572</v>
      </c>
      <c r="AC148" s="49">
        <f>(L147+J148+R148+K148)+((L147+J148+R148+K148)*(Dashboard!$I$20/'Amortization Schedule'!$D$13))</f>
        <v>103381.77014359218</v>
      </c>
      <c r="AD148" s="46">
        <f t="shared" ref="AD148:AD211" si="52">SUM((N148-O148),AD147)</f>
        <v>3038.0687185152301</v>
      </c>
    </row>
    <row r="149" spans="3:30" x14ac:dyDescent="0.25">
      <c r="C149" s="150">
        <f t="shared" ca="1" si="38"/>
        <v>47124</v>
      </c>
      <c r="D149" s="149">
        <v>130</v>
      </c>
      <c r="E149" s="120"/>
      <c r="F149" s="151">
        <f t="shared" si="39"/>
        <v>733.42698597296226</v>
      </c>
      <c r="G149" s="63">
        <v>0</v>
      </c>
      <c r="H149" s="153">
        <f t="shared" si="40"/>
        <v>112891.63012148176</v>
      </c>
      <c r="I149" s="115"/>
      <c r="J149" s="151">
        <f t="shared" si="41"/>
        <v>733.42698597296226</v>
      </c>
      <c r="K149" s="133">
        <v>100</v>
      </c>
      <c r="L149" s="153">
        <f t="shared" si="42"/>
        <v>98746.08739527197</v>
      </c>
      <c r="M149" s="115"/>
      <c r="N149" s="63">
        <f t="shared" si="43"/>
        <v>424.50208134790029</v>
      </c>
      <c r="O149" s="63">
        <f t="shared" si="44"/>
        <v>372.02807365346797</v>
      </c>
      <c r="P149" s="63">
        <f t="shared" si="45"/>
        <v>331.40022338977963</v>
      </c>
      <c r="Q149" s="63">
        <f t="shared" si="46"/>
        <v>308.92490462506197</v>
      </c>
      <c r="R149" s="63">
        <f t="shared" si="47"/>
        <v>361.39891231949429</v>
      </c>
      <c r="S149" s="63">
        <f t="shared" si="48"/>
        <v>402.02676258318263</v>
      </c>
      <c r="T149" s="63">
        <f t="shared" si="36"/>
        <v>34948.912604727957</v>
      </c>
      <c r="U149" s="63">
        <f t="shared" si="37"/>
        <v>37428.633858641952</v>
      </c>
      <c r="W149" s="63">
        <f t="shared" ref="W149:W212" si="53">W148+K149</f>
        <v>11055</v>
      </c>
      <c r="X149" s="63">
        <f t="shared" ref="X149:X212" si="54">X148+Z149</f>
        <v>19500</v>
      </c>
      <c r="Y149" s="151">
        <f t="shared" si="49"/>
        <v>733.42698597296226</v>
      </c>
      <c r="Z149" s="63">
        <f t="shared" si="50"/>
        <v>150</v>
      </c>
      <c r="AA149" s="153">
        <f t="shared" si="51"/>
        <v>87821.366141358056</v>
      </c>
      <c r="AB149" s="49">
        <f>(AA148+F149+S149+Z149)+((AA148+F149+S149+Z149)*(Dashboard!$I$20/'Amortization Schedule'!$D$13))</f>
        <v>91900.31781880981</v>
      </c>
      <c r="AC149" s="49">
        <f>(L148+J149+R149+K149)+((L148+J149+R149+K149)*(Dashboard!$I$20/'Amortization Schedule'!$D$13))</f>
        <v>102912.37001103102</v>
      </c>
      <c r="AD149" s="46">
        <f t="shared" si="52"/>
        <v>3090.5427262096623</v>
      </c>
    </row>
    <row r="150" spans="3:30" x14ac:dyDescent="0.25">
      <c r="C150" s="150">
        <f t="shared" ca="1" si="38"/>
        <v>47154</v>
      </c>
      <c r="D150" s="149">
        <v>131</v>
      </c>
      <c r="E150" s="120"/>
      <c r="F150" s="151">
        <f t="shared" si="39"/>
        <v>733.42698597296226</v>
      </c>
      <c r="G150" s="63">
        <v>0</v>
      </c>
      <c r="H150" s="153">
        <f t="shared" si="40"/>
        <v>112581.54674846436</v>
      </c>
      <c r="I150" s="115"/>
      <c r="J150" s="151">
        <f t="shared" si="41"/>
        <v>733.42698597296226</v>
      </c>
      <c r="K150" s="133">
        <v>100</v>
      </c>
      <c r="L150" s="153">
        <f t="shared" si="42"/>
        <v>98282.958237031271</v>
      </c>
      <c r="M150" s="115"/>
      <c r="N150" s="63">
        <f t="shared" si="43"/>
        <v>423.34361295555635</v>
      </c>
      <c r="O150" s="63">
        <f t="shared" si="44"/>
        <v>370.29782773226987</v>
      </c>
      <c r="P150" s="63">
        <f t="shared" si="45"/>
        <v>329.33012303009269</v>
      </c>
      <c r="Q150" s="63">
        <f t="shared" si="46"/>
        <v>310.0833730174059</v>
      </c>
      <c r="R150" s="63">
        <f t="shared" si="47"/>
        <v>363.12915824069239</v>
      </c>
      <c r="S150" s="63">
        <f t="shared" si="48"/>
        <v>404.09686294286956</v>
      </c>
      <c r="T150" s="63">
        <f t="shared" ref="T150:T213" si="55">T149+R150</f>
        <v>35312.041762968649</v>
      </c>
      <c r="U150" s="63">
        <f t="shared" ref="U150:U213" si="56">U149+S150</f>
        <v>37832.73072158482</v>
      </c>
      <c r="W150" s="63">
        <f t="shared" si="53"/>
        <v>11155</v>
      </c>
      <c r="X150" s="63">
        <f t="shared" si="54"/>
        <v>19650</v>
      </c>
      <c r="Y150" s="151">
        <f t="shared" si="49"/>
        <v>733.42698597296226</v>
      </c>
      <c r="Z150" s="63">
        <f t="shared" si="50"/>
        <v>150</v>
      </c>
      <c r="AA150" s="153">
        <f t="shared" si="51"/>
        <v>87267.269278415188</v>
      </c>
      <c r="AB150" s="49">
        <f>(AA149+F150+S150+Z150)+((AA149+F150+S150+Z150)*(Dashboard!$I$20/'Amortization Schedule'!$D$13))</f>
        <v>91336.612240030736</v>
      </c>
      <c r="AC150" s="49">
        <f>(L149+J150+R150+K150)+((L149+J150+R150+K150)*(Dashboard!$I$20/'Amortization Schedule'!$D$13))</f>
        <v>102441.20962797278</v>
      </c>
      <c r="AD150" s="46">
        <f t="shared" si="52"/>
        <v>3143.588511432949</v>
      </c>
    </row>
    <row r="151" spans="3:30" x14ac:dyDescent="0.25">
      <c r="C151" s="150">
        <f t="shared" ca="1" si="38"/>
        <v>47184</v>
      </c>
      <c r="D151" s="149">
        <v>132</v>
      </c>
      <c r="E151" s="120"/>
      <c r="F151" s="151">
        <f t="shared" si="39"/>
        <v>733.42698597296226</v>
      </c>
      <c r="G151" s="63">
        <v>0</v>
      </c>
      <c r="H151" s="153">
        <f t="shared" si="40"/>
        <v>112270.30056279813</v>
      </c>
      <c r="I151" s="115"/>
      <c r="J151" s="151">
        <f t="shared" si="41"/>
        <v>733.42698597296226</v>
      </c>
      <c r="K151" s="133">
        <v>100</v>
      </c>
      <c r="L151" s="153">
        <f t="shared" si="42"/>
        <v>97818.09234444717</v>
      </c>
      <c r="M151" s="115"/>
      <c r="N151" s="63">
        <f t="shared" si="43"/>
        <v>422.18080030674111</v>
      </c>
      <c r="O151" s="63">
        <f t="shared" si="44"/>
        <v>368.56109338886728</v>
      </c>
      <c r="P151" s="63">
        <f t="shared" si="45"/>
        <v>327.25225979405695</v>
      </c>
      <c r="Q151" s="63">
        <f t="shared" si="46"/>
        <v>311.24618566622121</v>
      </c>
      <c r="R151" s="63">
        <f t="shared" si="47"/>
        <v>364.86589258409498</v>
      </c>
      <c r="S151" s="63">
        <f t="shared" si="48"/>
        <v>406.1747261789053</v>
      </c>
      <c r="T151" s="63">
        <f t="shared" si="55"/>
        <v>35676.907655552743</v>
      </c>
      <c r="U151" s="63">
        <f t="shared" si="56"/>
        <v>38238.905447763726</v>
      </c>
      <c r="W151" s="63">
        <f t="shared" si="53"/>
        <v>11255</v>
      </c>
      <c r="X151" s="63">
        <f t="shared" si="54"/>
        <v>19800</v>
      </c>
      <c r="Y151" s="151">
        <f t="shared" si="49"/>
        <v>733.42698597296226</v>
      </c>
      <c r="Z151" s="63">
        <f t="shared" si="50"/>
        <v>150</v>
      </c>
      <c r="AA151" s="153">
        <f t="shared" si="51"/>
        <v>86711.094552236289</v>
      </c>
      <c r="AB151" s="49">
        <f>(AA150+F151+S151+Z151)+((AA150+F151+S151+Z151)*(Dashboard!$I$20/'Amortization Schedule'!$D$13))</f>
        <v>90770.792765331236</v>
      </c>
      <c r="AC151" s="49">
        <f>(L150+J151+R151+K151)+((L150+J151+R151+K151)*(Dashboard!$I$20/'Amortization Schedule'!$D$13))</f>
        <v>101968.28239347805</v>
      </c>
      <c r="AD151" s="46">
        <f t="shared" si="52"/>
        <v>3197.2082183508228</v>
      </c>
    </row>
    <row r="152" spans="3:30" x14ac:dyDescent="0.25">
      <c r="C152" s="150">
        <f t="shared" ca="1" si="38"/>
        <v>47214</v>
      </c>
      <c r="D152" s="149">
        <v>133</v>
      </c>
      <c r="E152" s="120"/>
      <c r="F152" s="151">
        <f t="shared" si="39"/>
        <v>733.42698597296226</v>
      </c>
      <c r="G152" s="63">
        <v>0</v>
      </c>
      <c r="H152" s="153">
        <f t="shared" si="40"/>
        <v>111957.88720393566</v>
      </c>
      <c r="I152" s="115"/>
      <c r="J152" s="151">
        <f t="shared" si="41"/>
        <v>733.42698597296226</v>
      </c>
      <c r="K152" s="133">
        <v>100</v>
      </c>
      <c r="L152" s="153">
        <f t="shared" si="42"/>
        <v>97351.483204765886</v>
      </c>
      <c r="M152" s="115"/>
      <c r="N152" s="63">
        <f t="shared" si="43"/>
        <v>421.01362711049268</v>
      </c>
      <c r="O152" s="63">
        <f t="shared" si="44"/>
        <v>366.81784629167686</v>
      </c>
      <c r="P152" s="63">
        <f t="shared" si="45"/>
        <v>325.16660457088608</v>
      </c>
      <c r="Q152" s="63">
        <f t="shared" si="46"/>
        <v>312.41335886246952</v>
      </c>
      <c r="R152" s="63">
        <f t="shared" si="47"/>
        <v>366.6091396812854</v>
      </c>
      <c r="S152" s="63">
        <f t="shared" si="48"/>
        <v>408.26038140207618</v>
      </c>
      <c r="T152" s="63">
        <f t="shared" si="55"/>
        <v>36043.516795234027</v>
      </c>
      <c r="U152" s="63">
        <f t="shared" si="56"/>
        <v>38647.165829165802</v>
      </c>
      <c r="W152" s="63">
        <f t="shared" si="53"/>
        <v>11355</v>
      </c>
      <c r="X152" s="63">
        <f t="shared" si="54"/>
        <v>19950</v>
      </c>
      <c r="Y152" s="151">
        <f t="shared" si="49"/>
        <v>733.42698597296226</v>
      </c>
      <c r="Z152" s="63">
        <f t="shared" si="50"/>
        <v>150</v>
      </c>
      <c r="AA152" s="153">
        <f t="shared" si="51"/>
        <v>86152.83417083422</v>
      </c>
      <c r="AB152" s="49">
        <f>(AA151+F152+S152+Z152)+((AA151+F152+S152+Z152)*(Dashboard!$I$20/'Amortization Schedule'!$D$13))</f>
        <v>90202.851467601606</v>
      </c>
      <c r="AC152" s="49">
        <f>(L151+J152+R152+K152)+((L151+J152+R152+K152)*(Dashboard!$I$20/'Amortization Schedule'!$D$13))</f>
        <v>101493.58168185396</v>
      </c>
      <c r="AD152" s="46">
        <f t="shared" si="52"/>
        <v>3251.4039991696386</v>
      </c>
    </row>
    <row r="153" spans="3:30" x14ac:dyDescent="0.25">
      <c r="C153" s="150">
        <f t="shared" ca="1" si="38"/>
        <v>47244</v>
      </c>
      <c r="D153" s="149">
        <v>134</v>
      </c>
      <c r="E153" s="120"/>
      <c r="F153" s="151">
        <f t="shared" si="39"/>
        <v>733.42698597296226</v>
      </c>
      <c r="G153" s="63">
        <v>0</v>
      </c>
      <c r="H153" s="153">
        <f t="shared" si="40"/>
        <v>111644.30229497746</v>
      </c>
      <c r="I153" s="115"/>
      <c r="J153" s="151">
        <f t="shared" si="41"/>
        <v>733.42698597296226</v>
      </c>
      <c r="K153" s="133">
        <v>100</v>
      </c>
      <c r="L153" s="153">
        <f t="shared" si="42"/>
        <v>96883.124280810793</v>
      </c>
      <c r="M153" s="115"/>
      <c r="N153" s="63">
        <f t="shared" si="43"/>
        <v>419.84207701475844</v>
      </c>
      <c r="O153" s="63">
        <f t="shared" si="44"/>
        <v>365.06806201787208</v>
      </c>
      <c r="P153" s="63">
        <f t="shared" si="45"/>
        <v>323.07312814062828</v>
      </c>
      <c r="Q153" s="63">
        <f t="shared" si="46"/>
        <v>313.58490895820381</v>
      </c>
      <c r="R153" s="63">
        <f t="shared" si="47"/>
        <v>368.35892395509018</v>
      </c>
      <c r="S153" s="63">
        <f t="shared" si="48"/>
        <v>410.35385783233397</v>
      </c>
      <c r="T153" s="63">
        <f t="shared" si="55"/>
        <v>36411.87571918912</v>
      </c>
      <c r="U153" s="63">
        <f t="shared" si="56"/>
        <v>39057.519686998137</v>
      </c>
      <c r="W153" s="63">
        <f t="shared" si="53"/>
        <v>11455</v>
      </c>
      <c r="X153" s="63">
        <f t="shared" si="54"/>
        <v>20100</v>
      </c>
      <c r="Y153" s="151">
        <f t="shared" si="49"/>
        <v>733.42698597296226</v>
      </c>
      <c r="Z153" s="63">
        <f t="shared" si="50"/>
        <v>150</v>
      </c>
      <c r="AA153" s="153">
        <f t="shared" si="51"/>
        <v>85592.480313001884</v>
      </c>
      <c r="AB153" s="49">
        <f>(AA152+F153+S153+Z153)+((AA152+F153+S153+Z153)*(Dashboard!$I$20/'Amortization Schedule'!$D$13))</f>
        <v>89632.780390005515</v>
      </c>
      <c r="AC153" s="49">
        <f>(L152+J153+R153+K153)+((L152+J153+R153+K153)*(Dashboard!$I$20/'Amortization Schedule'!$D$13))</f>
        <v>101017.1008425613</v>
      </c>
      <c r="AD153" s="46">
        <f t="shared" si="52"/>
        <v>3306.1780141665249</v>
      </c>
    </row>
    <row r="154" spans="3:30" x14ac:dyDescent="0.25">
      <c r="C154" s="150">
        <f t="shared" ca="1" si="38"/>
        <v>47274</v>
      </c>
      <c r="D154" s="149">
        <v>135</v>
      </c>
      <c r="E154" s="120"/>
      <c r="F154" s="151">
        <f t="shared" si="39"/>
        <v>733.42698597296226</v>
      </c>
      <c r="G154" s="63">
        <v>0</v>
      </c>
      <c r="H154" s="153">
        <f t="shared" si="40"/>
        <v>111329.54144261066</v>
      </c>
      <c r="I154" s="115"/>
      <c r="J154" s="151">
        <f t="shared" si="41"/>
        <v>733.42698597296226</v>
      </c>
      <c r="K154" s="133">
        <v>100</v>
      </c>
      <c r="L154" s="153">
        <f t="shared" si="42"/>
        <v>96413.009010890877</v>
      </c>
      <c r="M154" s="115"/>
      <c r="N154" s="63">
        <f t="shared" si="43"/>
        <v>418.66613360616515</v>
      </c>
      <c r="O154" s="63">
        <f t="shared" si="44"/>
        <v>363.31171605304047</v>
      </c>
      <c r="P154" s="63">
        <f t="shared" si="45"/>
        <v>320.97180117375706</v>
      </c>
      <c r="Q154" s="63">
        <f t="shared" si="46"/>
        <v>314.76085236679705</v>
      </c>
      <c r="R154" s="63">
        <f t="shared" si="47"/>
        <v>370.11526991992179</v>
      </c>
      <c r="S154" s="63">
        <f t="shared" si="48"/>
        <v>412.4551847992052</v>
      </c>
      <c r="T154" s="63">
        <f t="shared" si="55"/>
        <v>36781.990989109043</v>
      </c>
      <c r="U154" s="63">
        <f t="shared" si="56"/>
        <v>39469.974871797342</v>
      </c>
      <c r="W154" s="63">
        <f t="shared" si="53"/>
        <v>11555</v>
      </c>
      <c r="X154" s="63">
        <f t="shared" si="54"/>
        <v>20250</v>
      </c>
      <c r="Y154" s="151">
        <f t="shared" si="49"/>
        <v>733.42698597296226</v>
      </c>
      <c r="Z154" s="63">
        <f t="shared" si="50"/>
        <v>150</v>
      </c>
      <c r="AA154" s="153">
        <f t="shared" si="51"/>
        <v>85030.025128202673</v>
      </c>
      <c r="AB154" s="49">
        <f>(AA153+F154+S154+Z154)+((AA153+F154+S154+Z154)*(Dashboard!$I$20/'Amortization Schedule'!$D$13))</f>
        <v>89060.571545868414</v>
      </c>
      <c r="AC154" s="49">
        <f>(L153+J154+R154+K154)+((L153+J154+R154+K154)*(Dashboard!$I$20/'Amortization Schedule'!$D$13))</f>
        <v>100538.83320012127</v>
      </c>
      <c r="AD154" s="46">
        <f t="shared" si="52"/>
        <v>3361.5324317196496</v>
      </c>
    </row>
    <row r="155" spans="3:30" x14ac:dyDescent="0.25">
      <c r="C155" s="150">
        <f t="shared" ca="1" si="38"/>
        <v>47304</v>
      </c>
      <c r="D155" s="149">
        <v>136</v>
      </c>
      <c r="E155" s="120"/>
      <c r="F155" s="151">
        <f t="shared" si="39"/>
        <v>733.42698597296226</v>
      </c>
      <c r="G155" s="63">
        <v>0</v>
      </c>
      <c r="H155" s="153">
        <f t="shared" si="40"/>
        <v>111013.60023704749</v>
      </c>
      <c r="I155" s="115"/>
      <c r="J155" s="151">
        <f t="shared" si="41"/>
        <v>733.42698597296226</v>
      </c>
      <c r="K155" s="133">
        <v>100</v>
      </c>
      <c r="L155" s="153">
        <f t="shared" si="42"/>
        <v>95941.130808708753</v>
      </c>
      <c r="M155" s="115"/>
      <c r="N155" s="63">
        <f t="shared" si="43"/>
        <v>417.48578040978975</v>
      </c>
      <c r="O155" s="63">
        <f t="shared" si="44"/>
        <v>361.54878379084079</v>
      </c>
      <c r="P155" s="63">
        <f t="shared" si="45"/>
        <v>318.86259423076001</v>
      </c>
      <c r="Q155" s="63">
        <f t="shared" si="46"/>
        <v>315.9412055631725</v>
      </c>
      <c r="R155" s="63">
        <f t="shared" si="47"/>
        <v>371.87820218212147</v>
      </c>
      <c r="S155" s="63">
        <f t="shared" si="48"/>
        <v>414.56439174220225</v>
      </c>
      <c r="T155" s="63">
        <f t="shared" si="55"/>
        <v>37153.869191291167</v>
      </c>
      <c r="U155" s="63">
        <f t="shared" si="56"/>
        <v>39884.539263539547</v>
      </c>
      <c r="W155" s="63">
        <f t="shared" si="53"/>
        <v>11655</v>
      </c>
      <c r="X155" s="63">
        <f t="shared" si="54"/>
        <v>20400</v>
      </c>
      <c r="Y155" s="151">
        <f t="shared" si="49"/>
        <v>733.42698597296226</v>
      </c>
      <c r="Z155" s="63">
        <f t="shared" si="50"/>
        <v>150</v>
      </c>
      <c r="AA155" s="153">
        <f t="shared" si="51"/>
        <v>84465.460736460474</v>
      </c>
      <c r="AB155" s="49">
        <f>(AA154+F155+S155+Z155)+((AA154+F155+S155+Z155)*(Dashboard!$I$20/'Amortization Schedule'!$D$13))</f>
        <v>88486.216918565784</v>
      </c>
      <c r="AC155" s="49">
        <f>(L154+J155+R155+K155)+((L154+J155+R155+K155)*(Dashboard!$I$20/'Amortization Schedule'!$D$13))</f>
        <v>100058.77205402212</v>
      </c>
      <c r="AD155" s="46">
        <f t="shared" si="52"/>
        <v>3417.4694283385984</v>
      </c>
    </row>
    <row r="156" spans="3:30" x14ac:dyDescent="0.25">
      <c r="C156" s="150">
        <f t="shared" ca="1" si="38"/>
        <v>47334</v>
      </c>
      <c r="D156" s="149">
        <v>137</v>
      </c>
      <c r="E156" s="120"/>
      <c r="F156" s="151">
        <f t="shared" si="39"/>
        <v>733.42698597296226</v>
      </c>
      <c r="G156" s="63">
        <v>0</v>
      </c>
      <c r="H156" s="153">
        <f t="shared" si="40"/>
        <v>110696.47425196346</v>
      </c>
      <c r="I156" s="115"/>
      <c r="J156" s="151">
        <f t="shared" si="41"/>
        <v>733.42698597296226</v>
      </c>
      <c r="K156" s="133">
        <v>100</v>
      </c>
      <c r="L156" s="153">
        <f t="shared" si="42"/>
        <v>95467.483063268446</v>
      </c>
      <c r="M156" s="115"/>
      <c r="N156" s="63">
        <f t="shared" si="43"/>
        <v>416.30100088892777</v>
      </c>
      <c r="O156" s="63">
        <f t="shared" si="44"/>
        <v>359.77924053265781</v>
      </c>
      <c r="P156" s="63">
        <f t="shared" si="45"/>
        <v>316.74547776172676</v>
      </c>
      <c r="Q156" s="63">
        <f t="shared" si="46"/>
        <v>317.12598508403448</v>
      </c>
      <c r="R156" s="63">
        <f t="shared" si="47"/>
        <v>373.64774544030445</v>
      </c>
      <c r="S156" s="63">
        <f t="shared" si="48"/>
        <v>416.6815082112355</v>
      </c>
      <c r="T156" s="63">
        <f t="shared" si="55"/>
        <v>37527.516936731474</v>
      </c>
      <c r="U156" s="63">
        <f t="shared" si="56"/>
        <v>40301.220771750784</v>
      </c>
      <c r="W156" s="63">
        <f t="shared" si="53"/>
        <v>11755</v>
      </c>
      <c r="X156" s="63">
        <f t="shared" si="54"/>
        <v>20550</v>
      </c>
      <c r="Y156" s="151">
        <f t="shared" si="49"/>
        <v>733.42698597296226</v>
      </c>
      <c r="Z156" s="63">
        <f t="shared" si="50"/>
        <v>150</v>
      </c>
      <c r="AA156" s="153">
        <f t="shared" si="51"/>
        <v>83898.779228249245</v>
      </c>
      <c r="AB156" s="49">
        <f>(AA155+F156+S156+Z156)+((AA155+F156+S156+Z156)*(Dashboard!$I$20/'Amortization Schedule'!$D$13))</f>
        <v>87909.708461410788</v>
      </c>
      <c r="AC156" s="49">
        <f>(L155+J156+R156+K156)+((L155+J156+R156+K156)*(Dashboard!$I$20/'Amortization Schedule'!$D$13))</f>
        <v>99576.910678625078</v>
      </c>
      <c r="AD156" s="46">
        <f t="shared" si="52"/>
        <v>3473.9911886948685</v>
      </c>
    </row>
    <row r="157" spans="3:30" x14ac:dyDescent="0.25">
      <c r="C157" s="150">
        <f t="shared" ca="1" si="38"/>
        <v>47364</v>
      </c>
      <c r="D157" s="149">
        <v>138</v>
      </c>
      <c r="E157" s="120"/>
      <c r="F157" s="151">
        <f t="shared" si="39"/>
        <v>733.42698597296226</v>
      </c>
      <c r="G157" s="63">
        <v>0</v>
      </c>
      <c r="H157" s="153">
        <f t="shared" si="40"/>
        <v>110378.15904443536</v>
      </c>
      <c r="I157" s="115"/>
      <c r="J157" s="151">
        <f t="shared" si="41"/>
        <v>733.42698597296226</v>
      </c>
      <c r="K157" s="133">
        <v>100</v>
      </c>
      <c r="L157" s="153">
        <f t="shared" si="42"/>
        <v>94992.059138782744</v>
      </c>
      <c r="M157" s="115"/>
      <c r="N157" s="63">
        <f t="shared" si="43"/>
        <v>415.11177844486264</v>
      </c>
      <c r="O157" s="63">
        <f t="shared" si="44"/>
        <v>358.00306148725667</v>
      </c>
      <c r="P157" s="63">
        <f t="shared" si="45"/>
        <v>314.62042210593467</v>
      </c>
      <c r="Q157" s="63">
        <f t="shared" si="46"/>
        <v>318.31520752809956</v>
      </c>
      <c r="R157" s="63">
        <f t="shared" si="47"/>
        <v>375.42392448570558</v>
      </c>
      <c r="S157" s="63">
        <f t="shared" si="48"/>
        <v>418.80656386702759</v>
      </c>
      <c r="T157" s="63">
        <f t="shared" si="55"/>
        <v>37902.940861217183</v>
      </c>
      <c r="U157" s="63">
        <f t="shared" si="56"/>
        <v>40720.027335617815</v>
      </c>
      <c r="W157" s="63">
        <f t="shared" si="53"/>
        <v>11855</v>
      </c>
      <c r="X157" s="63">
        <f t="shared" si="54"/>
        <v>20700</v>
      </c>
      <c r="Y157" s="151">
        <f t="shared" si="49"/>
        <v>733.42698597296226</v>
      </c>
      <c r="Z157" s="63">
        <f t="shared" si="50"/>
        <v>150</v>
      </c>
      <c r="AA157" s="153">
        <f t="shared" si="51"/>
        <v>83329.972664382221</v>
      </c>
      <c r="AB157" s="49">
        <f>(AA156+F157+S157+Z157)+((AA156+F157+S157+Z157)*(Dashboard!$I$20/'Amortization Schedule'!$D$13))</f>
        <v>87331.038097541474</v>
      </c>
      <c r="AC157" s="49">
        <f>(L156+J157+R157+K157)+((L156+J157+R157+K157)*(Dashboard!$I$20/'Amortization Schedule'!$D$13))</f>
        <v>99093.242323070299</v>
      </c>
      <c r="AD157" s="46">
        <f t="shared" si="52"/>
        <v>3531.0999056524743</v>
      </c>
    </row>
    <row r="158" spans="3:30" x14ac:dyDescent="0.25">
      <c r="C158" s="150">
        <f t="shared" ca="1" si="38"/>
        <v>47394</v>
      </c>
      <c r="D158" s="149">
        <v>139</v>
      </c>
      <c r="E158" s="120"/>
      <c r="F158" s="151">
        <f t="shared" si="39"/>
        <v>733.42698597296226</v>
      </c>
      <c r="G158" s="63">
        <v>0</v>
      </c>
      <c r="H158" s="153">
        <f t="shared" si="40"/>
        <v>110058.65015487904</v>
      </c>
      <c r="I158" s="115"/>
      <c r="J158" s="151">
        <f t="shared" si="41"/>
        <v>733.42698597296226</v>
      </c>
      <c r="K158" s="133">
        <v>100</v>
      </c>
      <c r="L158" s="153">
        <f t="shared" si="42"/>
        <v>94514.852374580223</v>
      </c>
      <c r="M158" s="115"/>
      <c r="N158" s="63">
        <f t="shared" si="43"/>
        <v>413.91809641663224</v>
      </c>
      <c r="O158" s="63">
        <f t="shared" si="44"/>
        <v>356.22022177043527</v>
      </c>
      <c r="P158" s="63">
        <f t="shared" si="45"/>
        <v>312.48739749143334</v>
      </c>
      <c r="Q158" s="63">
        <f t="shared" si="46"/>
        <v>319.50888955632996</v>
      </c>
      <c r="R158" s="63">
        <f t="shared" si="47"/>
        <v>377.20676420252698</v>
      </c>
      <c r="S158" s="63">
        <f t="shared" si="48"/>
        <v>420.93958848152892</v>
      </c>
      <c r="T158" s="63">
        <f t="shared" si="55"/>
        <v>38280.147625419711</v>
      </c>
      <c r="U158" s="63">
        <f t="shared" si="56"/>
        <v>41140.966924099346</v>
      </c>
      <c r="W158" s="63">
        <f t="shared" si="53"/>
        <v>11955</v>
      </c>
      <c r="X158" s="63">
        <f t="shared" si="54"/>
        <v>20850</v>
      </c>
      <c r="Y158" s="151">
        <f t="shared" si="49"/>
        <v>733.42698597296226</v>
      </c>
      <c r="Z158" s="63">
        <f t="shared" si="50"/>
        <v>150</v>
      </c>
      <c r="AA158" s="153">
        <f t="shared" si="51"/>
        <v>82759.03307590069</v>
      </c>
      <c r="AB158" s="49">
        <f>(AA157+F158+S158+Z158)+((AA157+F158+S158+Z158)*(Dashboard!$I$20/'Amortization Schedule'!$D$13))</f>
        <v>86750.197719807635</v>
      </c>
      <c r="AC158" s="49">
        <f>(L157+J158+R158+K158)+((L157+J158+R158+K158)*(Dashboard!$I$20/'Amortization Schedule'!$D$13))</f>
        <v>98607.760211182191</v>
      </c>
      <c r="AD158" s="46">
        <f t="shared" si="52"/>
        <v>3588.7977802986711</v>
      </c>
    </row>
    <row r="159" spans="3:30" x14ac:dyDescent="0.25">
      <c r="C159" s="150">
        <f t="shared" ca="1" si="38"/>
        <v>47424</v>
      </c>
      <c r="D159" s="149">
        <v>140</v>
      </c>
      <c r="E159" s="120"/>
      <c r="F159" s="151">
        <f t="shared" si="39"/>
        <v>733.42698597296226</v>
      </c>
      <c r="G159" s="63">
        <v>0</v>
      </c>
      <c r="H159" s="153">
        <f t="shared" si="40"/>
        <v>109737.94310698687</v>
      </c>
      <c r="I159" s="115"/>
      <c r="J159" s="151">
        <f t="shared" si="41"/>
        <v>733.42698597296226</v>
      </c>
      <c r="K159" s="133">
        <v>100</v>
      </c>
      <c r="L159" s="153">
        <f t="shared" si="42"/>
        <v>94035.856085011939</v>
      </c>
      <c r="M159" s="115"/>
      <c r="N159" s="63">
        <f t="shared" si="43"/>
        <v>412.71993808079606</v>
      </c>
      <c r="O159" s="63">
        <f t="shared" si="44"/>
        <v>354.43069640467581</v>
      </c>
      <c r="P159" s="63">
        <f t="shared" si="45"/>
        <v>310.34637403462756</v>
      </c>
      <c r="Q159" s="63">
        <f t="shared" si="46"/>
        <v>320.7070478921662</v>
      </c>
      <c r="R159" s="63">
        <f t="shared" si="47"/>
        <v>378.99628956828644</v>
      </c>
      <c r="S159" s="63">
        <f t="shared" si="48"/>
        <v>423.0806119383347</v>
      </c>
      <c r="T159" s="63">
        <f t="shared" si="55"/>
        <v>38659.143914987995</v>
      </c>
      <c r="U159" s="63">
        <f t="shared" si="56"/>
        <v>41564.04753603768</v>
      </c>
      <c r="W159" s="63">
        <f t="shared" si="53"/>
        <v>12055</v>
      </c>
      <c r="X159" s="63">
        <f t="shared" si="54"/>
        <v>21000</v>
      </c>
      <c r="Y159" s="151">
        <f t="shared" si="49"/>
        <v>733.42698597296226</v>
      </c>
      <c r="Z159" s="63">
        <f t="shared" si="50"/>
        <v>150</v>
      </c>
      <c r="AA159" s="153">
        <f t="shared" si="51"/>
        <v>82185.952463962356</v>
      </c>
      <c r="AB159" s="49">
        <f>(AA158+F159+S159+Z159)+((AA158+F159+S159+Z159)*(Dashboard!$I$20/'Amortization Schedule'!$D$13))</f>
        <v>86167.179190657291</v>
      </c>
      <c r="AC159" s="49">
        <f>(L158+J159+R159+K159)+((L158+J159+R159+K159)*(Dashboard!$I$20/'Amortization Schedule'!$D$13))</f>
        <v>98120.457541374519</v>
      </c>
      <c r="AD159" s="46">
        <f t="shared" si="52"/>
        <v>3647.0870219747912</v>
      </c>
    </row>
    <row r="160" spans="3:30" x14ac:dyDescent="0.25">
      <c r="C160" s="150">
        <f t="shared" ca="1" si="38"/>
        <v>47454</v>
      </c>
      <c r="D160" s="149">
        <v>141</v>
      </c>
      <c r="E160" s="120"/>
      <c r="F160" s="151">
        <f t="shared" si="39"/>
        <v>733.42698597296226</v>
      </c>
      <c r="G160" s="63">
        <v>0</v>
      </c>
      <c r="H160" s="153">
        <f t="shared" si="40"/>
        <v>109416.03340766511</v>
      </c>
      <c r="I160" s="115"/>
      <c r="J160" s="151">
        <f t="shared" si="41"/>
        <v>733.42698597296226</v>
      </c>
      <c r="K160" s="133">
        <v>100</v>
      </c>
      <c r="L160" s="153">
        <f t="shared" si="42"/>
        <v>93555.063559357775</v>
      </c>
      <c r="M160" s="115"/>
      <c r="N160" s="63">
        <f t="shared" si="43"/>
        <v>411.51728665120049</v>
      </c>
      <c r="O160" s="63">
        <f t="shared" si="44"/>
        <v>352.63446031879477</v>
      </c>
      <c r="P160" s="63">
        <f t="shared" si="45"/>
        <v>308.19732173985881</v>
      </c>
      <c r="Q160" s="63">
        <f t="shared" si="46"/>
        <v>321.90969932176176</v>
      </c>
      <c r="R160" s="63">
        <f t="shared" si="47"/>
        <v>380.79252565416749</v>
      </c>
      <c r="S160" s="63">
        <f t="shared" si="48"/>
        <v>425.22966423310345</v>
      </c>
      <c r="T160" s="63">
        <f t="shared" si="55"/>
        <v>39039.936440642159</v>
      </c>
      <c r="U160" s="63">
        <f t="shared" si="56"/>
        <v>41989.277200270786</v>
      </c>
      <c r="W160" s="63">
        <f t="shared" si="53"/>
        <v>12155</v>
      </c>
      <c r="X160" s="63">
        <f t="shared" si="54"/>
        <v>21150</v>
      </c>
      <c r="Y160" s="151">
        <f t="shared" si="49"/>
        <v>733.42698597296226</v>
      </c>
      <c r="Z160" s="63">
        <f t="shared" si="50"/>
        <v>150</v>
      </c>
      <c r="AA160" s="153">
        <f t="shared" si="51"/>
        <v>81610.72279972925</v>
      </c>
      <c r="AB160" s="49">
        <f>(AA159+F160+S160+Z160)+((AA159+F160+S160+Z160)*(Dashboard!$I$20/'Amortization Schedule'!$D$13))</f>
        <v>85581.974342022644</v>
      </c>
      <c r="AC160" s="49">
        <f>(L159+J160+R160+K160)+((L159+J160+R160+K160)*(Dashboard!$I$20/'Amortization Schedule'!$D$13))</f>
        <v>97631.327486555048</v>
      </c>
      <c r="AD160" s="46">
        <f t="shared" si="52"/>
        <v>3705.969848307197</v>
      </c>
    </row>
    <row r="161" spans="3:30" x14ac:dyDescent="0.25">
      <c r="C161" s="150">
        <f t="shared" ca="1" si="38"/>
        <v>47484</v>
      </c>
      <c r="D161" s="149">
        <v>142</v>
      </c>
      <c r="E161" s="120"/>
      <c r="F161" s="151">
        <f t="shared" si="39"/>
        <v>733.42698597296226</v>
      </c>
      <c r="G161" s="63">
        <v>0</v>
      </c>
      <c r="H161" s="153">
        <f t="shared" si="40"/>
        <v>109092.91654697088</v>
      </c>
      <c r="I161" s="115"/>
      <c r="J161" s="151">
        <f t="shared" si="41"/>
        <v>733.42698597296226</v>
      </c>
      <c r="K161" s="133">
        <v>100</v>
      </c>
      <c r="L161" s="153">
        <f t="shared" si="42"/>
        <v>93072.468061732405</v>
      </c>
      <c r="M161" s="115"/>
      <c r="N161" s="63">
        <f t="shared" si="43"/>
        <v>410.31012527874384</v>
      </c>
      <c r="O161" s="63">
        <f t="shared" si="44"/>
        <v>350.83148834759163</v>
      </c>
      <c r="P161" s="63">
        <f t="shared" si="45"/>
        <v>306.04021049898466</v>
      </c>
      <c r="Q161" s="63">
        <f t="shared" si="46"/>
        <v>323.11686069421847</v>
      </c>
      <c r="R161" s="63">
        <f t="shared" si="47"/>
        <v>382.59549762537063</v>
      </c>
      <c r="S161" s="63">
        <f t="shared" si="48"/>
        <v>427.38677547397759</v>
      </c>
      <c r="T161" s="63">
        <f t="shared" si="55"/>
        <v>39422.53193826753</v>
      </c>
      <c r="U161" s="63">
        <f t="shared" si="56"/>
        <v>42416.663975744763</v>
      </c>
      <c r="W161" s="63">
        <f t="shared" si="53"/>
        <v>12255</v>
      </c>
      <c r="X161" s="63">
        <f t="shared" si="54"/>
        <v>21300</v>
      </c>
      <c r="Y161" s="151">
        <f t="shared" si="49"/>
        <v>733.42698597296226</v>
      </c>
      <c r="Z161" s="63">
        <f t="shared" si="50"/>
        <v>150</v>
      </c>
      <c r="AA161" s="153">
        <f t="shared" si="51"/>
        <v>81033.336024255274</v>
      </c>
      <c r="AB161" s="49">
        <f>(AA160+F161+S161+Z161)+((AA160+F161+S161+Z161)*(Dashboard!$I$20/'Amortization Schedule'!$D$13))</f>
        <v>84994.5749752056</v>
      </c>
      <c r="AC161" s="49">
        <f>(L160+J161+R161+K161)+((L160+J161+R161+K161)*(Dashboard!$I$20/'Amortization Schedule'!$D$13))</f>
        <v>97140.363194030011</v>
      </c>
      <c r="AD161" s="46">
        <f t="shared" si="52"/>
        <v>3765.4484852383493</v>
      </c>
    </row>
    <row r="162" spans="3:30" x14ac:dyDescent="0.25">
      <c r="C162" s="150">
        <f t="shared" ca="1" si="38"/>
        <v>47514</v>
      </c>
      <c r="D162" s="149">
        <v>143</v>
      </c>
      <c r="E162" s="120"/>
      <c r="F162" s="151">
        <f t="shared" si="39"/>
        <v>733.42698597296226</v>
      </c>
      <c r="G162" s="63">
        <v>0</v>
      </c>
      <c r="H162" s="153">
        <f t="shared" si="40"/>
        <v>108768.58799804906</v>
      </c>
      <c r="I162" s="115"/>
      <c r="J162" s="151">
        <f t="shared" si="41"/>
        <v>733.42698597296226</v>
      </c>
      <c r="K162" s="133">
        <v>100</v>
      </c>
      <c r="L162" s="153">
        <f t="shared" si="42"/>
        <v>92588.062830990937</v>
      </c>
      <c r="M162" s="115"/>
      <c r="N162" s="63">
        <f t="shared" si="43"/>
        <v>409.09843705114048</v>
      </c>
      <c r="O162" s="63">
        <f t="shared" si="44"/>
        <v>349.02175523149651</v>
      </c>
      <c r="P162" s="63">
        <f t="shared" si="45"/>
        <v>303.87501009095729</v>
      </c>
      <c r="Q162" s="63">
        <f t="shared" si="46"/>
        <v>324.32854892182178</v>
      </c>
      <c r="R162" s="63">
        <f t="shared" si="47"/>
        <v>384.40523074146574</v>
      </c>
      <c r="S162" s="63">
        <f t="shared" si="48"/>
        <v>429.55197588200497</v>
      </c>
      <c r="T162" s="63">
        <f t="shared" si="55"/>
        <v>39806.937169008997</v>
      </c>
      <c r="U162" s="63">
        <f t="shared" si="56"/>
        <v>42846.215951626771</v>
      </c>
      <c r="W162" s="63">
        <f t="shared" si="53"/>
        <v>12355</v>
      </c>
      <c r="X162" s="63">
        <f t="shared" si="54"/>
        <v>21450</v>
      </c>
      <c r="Y162" s="151">
        <f t="shared" si="49"/>
        <v>733.42698597296226</v>
      </c>
      <c r="Z162" s="63">
        <f t="shared" si="50"/>
        <v>150</v>
      </c>
      <c r="AA162" s="153">
        <f t="shared" si="51"/>
        <v>80453.784048373273</v>
      </c>
      <c r="AB162" s="49">
        <f>(AA161+F162+S162+Z162)+((AA161+F162+S162+Z162)*(Dashboard!$I$20/'Amortization Schedule'!$D$13))</f>
        <v>84404.972860762995</v>
      </c>
      <c r="AC162" s="49">
        <f>(L161+J162+R162+K162)+((L161+J162+R162+K162)*(Dashboard!$I$20/'Amortization Schedule'!$D$13))</f>
        <v>96647.557785408018</v>
      </c>
      <c r="AD162" s="46">
        <f t="shared" si="52"/>
        <v>3825.5251670579933</v>
      </c>
    </row>
    <row r="163" spans="3:30" x14ac:dyDescent="0.25">
      <c r="C163" s="150">
        <f t="shared" ca="1" si="38"/>
        <v>47544</v>
      </c>
      <c r="D163" s="149">
        <v>144</v>
      </c>
      <c r="E163" s="120"/>
      <c r="F163" s="151">
        <f t="shared" si="39"/>
        <v>733.42698597296226</v>
      </c>
      <c r="G163" s="63">
        <v>0</v>
      </c>
      <c r="H163" s="153">
        <f t="shared" si="40"/>
        <v>108443.04321706879</v>
      </c>
      <c r="I163" s="115"/>
      <c r="J163" s="151">
        <f t="shared" si="41"/>
        <v>733.42698597296226</v>
      </c>
      <c r="K163" s="133">
        <v>100</v>
      </c>
      <c r="L163" s="153">
        <f t="shared" si="42"/>
        <v>92101.841080634185</v>
      </c>
      <c r="M163" s="115"/>
      <c r="N163" s="63">
        <f t="shared" si="43"/>
        <v>407.88220499268368</v>
      </c>
      <c r="O163" s="63">
        <f t="shared" si="44"/>
        <v>347.20523561621599</v>
      </c>
      <c r="P163" s="63">
        <f t="shared" si="45"/>
        <v>301.70169018139978</v>
      </c>
      <c r="Q163" s="63">
        <f t="shared" si="46"/>
        <v>325.54478098027857</v>
      </c>
      <c r="R163" s="63">
        <f t="shared" si="47"/>
        <v>386.22175035674627</v>
      </c>
      <c r="S163" s="63">
        <f t="shared" si="48"/>
        <v>431.72529579156247</v>
      </c>
      <c r="T163" s="63">
        <f t="shared" si="55"/>
        <v>40193.158919365742</v>
      </c>
      <c r="U163" s="63">
        <f t="shared" si="56"/>
        <v>43277.941247418334</v>
      </c>
      <c r="W163" s="63">
        <f t="shared" si="53"/>
        <v>12455</v>
      </c>
      <c r="X163" s="63">
        <f t="shared" si="54"/>
        <v>21600</v>
      </c>
      <c r="Y163" s="151">
        <f t="shared" si="49"/>
        <v>733.42698597296226</v>
      </c>
      <c r="Z163" s="63">
        <f t="shared" si="50"/>
        <v>150</v>
      </c>
      <c r="AA163" s="153">
        <f t="shared" si="51"/>
        <v>79872.05875258171</v>
      </c>
      <c r="AB163" s="49">
        <f>(AA162+F163+S163+Z163)+((AA162+F163+S163+Z163)*(Dashboard!$I$20/'Amortization Schedule'!$D$13))</f>
        <v>83813.159738391245</v>
      </c>
      <c r="AC163" s="49">
        <f>(L162+J163+R163+K163)+((L162+J163+R163+K163)*(Dashboard!$I$20/'Amortization Schedule'!$D$13))</f>
        <v>96152.90435650367</v>
      </c>
      <c r="AD163" s="46">
        <f t="shared" si="52"/>
        <v>3886.202136434461</v>
      </c>
    </row>
    <row r="164" spans="3:30" x14ac:dyDescent="0.25">
      <c r="C164" s="150">
        <f t="shared" ca="1" si="38"/>
        <v>47574</v>
      </c>
      <c r="D164" s="149">
        <v>145</v>
      </c>
      <c r="E164" s="120"/>
      <c r="F164" s="151">
        <f t="shared" si="39"/>
        <v>733.42698597296226</v>
      </c>
      <c r="G164" s="63">
        <v>0</v>
      </c>
      <c r="H164" s="153">
        <f t="shared" si="40"/>
        <v>108116.27764315983</v>
      </c>
      <c r="I164" s="115"/>
      <c r="J164" s="151">
        <f t="shared" si="41"/>
        <v>733.42698597296226</v>
      </c>
      <c r="K164" s="133">
        <v>100</v>
      </c>
      <c r="L164" s="153">
        <f t="shared" si="42"/>
        <v>91613.795998713598</v>
      </c>
      <c r="M164" s="115"/>
      <c r="N164" s="63">
        <f t="shared" si="43"/>
        <v>406.66141206400761</v>
      </c>
      <c r="O164" s="63">
        <f t="shared" si="44"/>
        <v>345.38190405237816</v>
      </c>
      <c r="P164" s="63">
        <f t="shared" si="45"/>
        <v>299.52022032218139</v>
      </c>
      <c r="Q164" s="63">
        <f t="shared" si="46"/>
        <v>326.76557390895459</v>
      </c>
      <c r="R164" s="63">
        <f t="shared" si="47"/>
        <v>388.0450819205841</v>
      </c>
      <c r="S164" s="63">
        <f t="shared" si="48"/>
        <v>433.90676565078087</v>
      </c>
      <c r="T164" s="63">
        <f t="shared" si="55"/>
        <v>40581.204001286329</v>
      </c>
      <c r="U164" s="63">
        <f t="shared" si="56"/>
        <v>43711.848013069117</v>
      </c>
      <c r="W164" s="63">
        <f t="shared" si="53"/>
        <v>12555</v>
      </c>
      <c r="X164" s="63">
        <f t="shared" si="54"/>
        <v>21750</v>
      </c>
      <c r="Y164" s="151">
        <f t="shared" si="49"/>
        <v>733.42698597296226</v>
      </c>
      <c r="Z164" s="63">
        <f t="shared" si="50"/>
        <v>150</v>
      </c>
      <c r="AA164" s="153">
        <f t="shared" si="51"/>
        <v>79288.151986930927</v>
      </c>
      <c r="AB164" s="49">
        <f>(AA163+F164+S164+Z164)+((AA163+F164+S164+Z164)*(Dashboard!$I$20/'Amortization Schedule'!$D$13))</f>
        <v>83219.127316810598</v>
      </c>
      <c r="AC164" s="49">
        <f>(L163+J164+R164+K164)+((L163+J164+R164+K164)*(Dashboard!$I$20/'Amortization Schedule'!$D$13))</f>
        <v>95656.395977240929</v>
      </c>
      <c r="AD164" s="46">
        <f t="shared" si="52"/>
        <v>3947.4816444460903</v>
      </c>
    </row>
    <row r="165" spans="3:30" x14ac:dyDescent="0.25">
      <c r="C165" s="150">
        <f t="shared" ca="1" si="38"/>
        <v>47604</v>
      </c>
      <c r="D165" s="149">
        <v>146</v>
      </c>
      <c r="E165" s="120"/>
      <c r="F165" s="151">
        <f t="shared" si="39"/>
        <v>733.42698597296226</v>
      </c>
      <c r="G165" s="63">
        <v>0</v>
      </c>
      <c r="H165" s="153">
        <f t="shared" si="40"/>
        <v>107788.28669834872</v>
      </c>
      <c r="I165" s="115"/>
      <c r="J165" s="151">
        <f t="shared" si="41"/>
        <v>733.42698597296226</v>
      </c>
      <c r="K165" s="133">
        <v>100</v>
      </c>
      <c r="L165" s="153">
        <f t="shared" si="42"/>
        <v>91123.920747735814</v>
      </c>
      <c r="M165" s="115"/>
      <c r="N165" s="63">
        <f t="shared" si="43"/>
        <v>405.43604116184906</v>
      </c>
      <c r="O165" s="63">
        <f t="shared" si="44"/>
        <v>343.55173499517599</v>
      </c>
      <c r="P165" s="63">
        <f t="shared" si="45"/>
        <v>297.33056995099099</v>
      </c>
      <c r="Q165" s="63">
        <f t="shared" si="46"/>
        <v>327.99094481111325</v>
      </c>
      <c r="R165" s="63">
        <f t="shared" si="47"/>
        <v>389.87525097778627</v>
      </c>
      <c r="S165" s="63">
        <f t="shared" si="48"/>
        <v>436.09641602197127</v>
      </c>
      <c r="T165" s="63">
        <f t="shared" si="55"/>
        <v>40971.079252264113</v>
      </c>
      <c r="U165" s="63">
        <f t="shared" si="56"/>
        <v>44147.944429091091</v>
      </c>
      <c r="W165" s="63">
        <f t="shared" si="53"/>
        <v>12655</v>
      </c>
      <c r="X165" s="63">
        <f t="shared" si="54"/>
        <v>21900</v>
      </c>
      <c r="Y165" s="151">
        <f t="shared" si="49"/>
        <v>733.42698597296226</v>
      </c>
      <c r="Z165" s="63">
        <f t="shared" si="50"/>
        <v>150</v>
      </c>
      <c r="AA165" s="153">
        <f t="shared" si="51"/>
        <v>78702.055570908953</v>
      </c>
      <c r="AB165" s="49">
        <f>(AA164+F165+S165+Z165)+((AA164+F165+S165+Z165)*(Dashboard!$I$20/'Amortization Schedule'!$D$13))</f>
        <v>82622.867273649012</v>
      </c>
      <c r="AC165" s="49">
        <f>(L164+J165+R165+K165)+((L164+J165+R165+K165)*(Dashboard!$I$20/'Amortization Schedule'!$D$13))</f>
        <v>95158.025691555958</v>
      </c>
      <c r="AD165" s="46">
        <f t="shared" si="52"/>
        <v>4009.3659506127633</v>
      </c>
    </row>
    <row r="166" spans="3:30" x14ac:dyDescent="0.25">
      <c r="C166" s="150">
        <f t="shared" ca="1" si="38"/>
        <v>47634</v>
      </c>
      <c r="D166" s="149">
        <v>147</v>
      </c>
      <c r="E166" s="120"/>
      <c r="F166" s="151">
        <f t="shared" si="39"/>
        <v>733.42698597296226</v>
      </c>
      <c r="G166" s="63">
        <v>0</v>
      </c>
      <c r="H166" s="153">
        <f t="shared" si="40"/>
        <v>107459.06578749456</v>
      </c>
      <c r="I166" s="115"/>
      <c r="J166" s="151">
        <f t="shared" si="41"/>
        <v>733.42698597296226</v>
      </c>
      <c r="K166" s="133">
        <v>100</v>
      </c>
      <c r="L166" s="153">
        <f t="shared" si="42"/>
        <v>90632.208464566866</v>
      </c>
      <c r="M166" s="115"/>
      <c r="N166" s="63">
        <f t="shared" si="43"/>
        <v>404.20607511880735</v>
      </c>
      <c r="O166" s="63">
        <f t="shared" si="44"/>
        <v>341.71470280400928</v>
      </c>
      <c r="P166" s="63">
        <f t="shared" si="45"/>
        <v>295.13270839090859</v>
      </c>
      <c r="Q166" s="63">
        <f t="shared" si="46"/>
        <v>329.22091085415491</v>
      </c>
      <c r="R166" s="63">
        <f t="shared" si="47"/>
        <v>391.71228316895298</v>
      </c>
      <c r="S166" s="63">
        <f t="shared" si="48"/>
        <v>438.29427758205367</v>
      </c>
      <c r="T166" s="63">
        <f t="shared" si="55"/>
        <v>41362.791535433069</v>
      </c>
      <c r="U166" s="63">
        <f t="shared" si="56"/>
        <v>44586.238706673146</v>
      </c>
      <c r="W166" s="63">
        <f t="shared" si="53"/>
        <v>12755</v>
      </c>
      <c r="X166" s="63">
        <f t="shared" si="54"/>
        <v>22050</v>
      </c>
      <c r="Y166" s="151">
        <f t="shared" si="49"/>
        <v>733.42698597296226</v>
      </c>
      <c r="Z166" s="63">
        <f t="shared" si="50"/>
        <v>150</v>
      </c>
      <c r="AA166" s="153">
        <f t="shared" si="51"/>
        <v>78113.761293326897</v>
      </c>
      <c r="AB166" s="49">
        <f>(AA165+F166+S166+Z166)+((AA165+F166+S166+Z166)*(Dashboard!$I$20/'Amortization Schedule'!$D$13))</f>
        <v>82024.371255325575</v>
      </c>
      <c r="AC166" s="49">
        <f>(L165+J166+R166+K166)+((L165+J166+R166+K166)*(Dashboard!$I$20/'Amortization Schedule'!$D$13))</f>
        <v>94657.786517299668</v>
      </c>
      <c r="AD166" s="46">
        <f t="shared" si="52"/>
        <v>4071.8573229275612</v>
      </c>
    </row>
    <row r="167" spans="3:30" x14ac:dyDescent="0.25">
      <c r="C167" s="150">
        <f t="shared" ca="1" si="38"/>
        <v>47664</v>
      </c>
      <c r="D167" s="149">
        <v>148</v>
      </c>
      <c r="E167" s="120"/>
      <c r="F167" s="151">
        <f t="shared" si="39"/>
        <v>733.42698597296226</v>
      </c>
      <c r="G167" s="63">
        <v>0</v>
      </c>
      <c r="H167" s="153">
        <f t="shared" si="40"/>
        <v>107128.6102982247</v>
      </c>
      <c r="I167" s="115"/>
      <c r="J167" s="151">
        <f t="shared" si="41"/>
        <v>733.42698597296226</v>
      </c>
      <c r="K167" s="133">
        <v>100</v>
      </c>
      <c r="L167" s="153">
        <f t="shared" si="42"/>
        <v>90138.652260336035</v>
      </c>
      <c r="M167" s="115"/>
      <c r="N167" s="63">
        <f t="shared" si="43"/>
        <v>402.97149670310438</v>
      </c>
      <c r="O167" s="63">
        <f t="shared" si="44"/>
        <v>339.87078174212576</v>
      </c>
      <c r="P167" s="63">
        <f t="shared" si="45"/>
        <v>292.92660484997583</v>
      </c>
      <c r="Q167" s="63">
        <f t="shared" si="46"/>
        <v>330.45548926985794</v>
      </c>
      <c r="R167" s="63">
        <f t="shared" si="47"/>
        <v>393.5562042308365</v>
      </c>
      <c r="S167" s="63">
        <f t="shared" si="48"/>
        <v>440.50038112298643</v>
      </c>
      <c r="T167" s="63">
        <f t="shared" si="55"/>
        <v>41756.347739663906</v>
      </c>
      <c r="U167" s="63">
        <f t="shared" si="56"/>
        <v>45026.73908779613</v>
      </c>
      <c r="W167" s="63">
        <f t="shared" si="53"/>
        <v>12855</v>
      </c>
      <c r="X167" s="63">
        <f t="shared" si="54"/>
        <v>22200</v>
      </c>
      <c r="Y167" s="151">
        <f t="shared" si="49"/>
        <v>733.42698597296226</v>
      </c>
      <c r="Z167" s="63">
        <f t="shared" si="50"/>
        <v>150</v>
      </c>
      <c r="AA167" s="153">
        <f t="shared" si="51"/>
        <v>77523.260912203914</v>
      </c>
      <c r="AB167" s="49">
        <f>(AA166+F167+S167+Z167)+((AA166+F167+S167+Z167)*(Dashboard!$I$20/'Amortization Schedule'!$D$13))</f>
        <v>81423.630876933414</v>
      </c>
      <c r="AC167" s="49">
        <f>(L166+J167+R167+K167)+((L166+J167+R167+K167)*(Dashboard!$I$20/'Amortization Schedule'!$D$13))</f>
        <v>94155.671446139924</v>
      </c>
      <c r="AD167" s="46">
        <f t="shared" si="52"/>
        <v>4134.9580378885403</v>
      </c>
    </row>
    <row r="168" spans="3:30" x14ac:dyDescent="0.25">
      <c r="C168" s="150">
        <f t="shared" ca="1" si="38"/>
        <v>47694</v>
      </c>
      <c r="D168" s="149">
        <v>149</v>
      </c>
      <c r="E168" s="120"/>
      <c r="F168" s="151">
        <f t="shared" si="39"/>
        <v>733.42698597296226</v>
      </c>
      <c r="G168" s="63">
        <v>0</v>
      </c>
      <c r="H168" s="153">
        <f t="shared" si="40"/>
        <v>106796.91560087008</v>
      </c>
      <c r="I168" s="115"/>
      <c r="J168" s="151">
        <f t="shared" si="41"/>
        <v>733.42698597296226</v>
      </c>
      <c r="K168" s="133">
        <v>100</v>
      </c>
      <c r="L168" s="153">
        <f t="shared" si="42"/>
        <v>89643.245220339333</v>
      </c>
      <c r="M168" s="115"/>
      <c r="N168" s="63">
        <f t="shared" si="43"/>
        <v>401.73228861834235</v>
      </c>
      <c r="O168" s="63">
        <f t="shared" si="44"/>
        <v>338.01994597626015</v>
      </c>
      <c r="P168" s="63">
        <f t="shared" si="45"/>
        <v>290.71222842076469</v>
      </c>
      <c r="Q168" s="63">
        <f t="shared" si="46"/>
        <v>331.69469735461996</v>
      </c>
      <c r="R168" s="63">
        <f t="shared" si="47"/>
        <v>395.40703999670211</v>
      </c>
      <c r="S168" s="63">
        <f t="shared" si="48"/>
        <v>442.71475755219757</v>
      </c>
      <c r="T168" s="63">
        <f t="shared" si="55"/>
        <v>42151.754779660609</v>
      </c>
      <c r="U168" s="63">
        <f t="shared" si="56"/>
        <v>45469.453845348326</v>
      </c>
      <c r="W168" s="63">
        <f t="shared" si="53"/>
        <v>12955</v>
      </c>
      <c r="X168" s="63">
        <f t="shared" si="54"/>
        <v>22350</v>
      </c>
      <c r="Y168" s="151">
        <f t="shared" si="49"/>
        <v>733.42698597296226</v>
      </c>
      <c r="Z168" s="63">
        <f t="shared" si="50"/>
        <v>150</v>
      </c>
      <c r="AA168" s="153">
        <f t="shared" si="51"/>
        <v>76930.546154651718</v>
      </c>
      <c r="AB168" s="49">
        <f>(AA167+F168+S168+Z168)+((AA167+F168+S168+Z168)*(Dashboard!$I$20/'Amortization Schedule'!$D$13))</f>
        <v>80820.637722122308</v>
      </c>
      <c r="AC168" s="49">
        <f>(L167+J168+R168+K168)+((L167+J168+R168+K168)*(Dashboard!$I$20/'Amortization Schedule'!$D$13))</f>
        <v>93651.673443463354</v>
      </c>
      <c r="AD168" s="46">
        <f t="shared" si="52"/>
        <v>4198.6703805306224</v>
      </c>
    </row>
    <row r="169" spans="3:30" x14ac:dyDescent="0.25">
      <c r="C169" s="150">
        <f t="shared" ca="1" si="38"/>
        <v>47724</v>
      </c>
      <c r="D169" s="149">
        <v>150</v>
      </c>
      <c r="E169" s="120"/>
      <c r="F169" s="151">
        <f t="shared" si="39"/>
        <v>733.42698597296226</v>
      </c>
      <c r="G169" s="63">
        <v>0</v>
      </c>
      <c r="H169" s="153">
        <f t="shared" si="40"/>
        <v>106463.97704840038</v>
      </c>
      <c r="I169" s="115"/>
      <c r="J169" s="151">
        <f t="shared" si="41"/>
        <v>733.42698597296226</v>
      </c>
      <c r="K169" s="133">
        <v>100</v>
      </c>
      <c r="L169" s="153">
        <f t="shared" si="42"/>
        <v>89145.980403942638</v>
      </c>
      <c r="M169" s="115"/>
      <c r="N169" s="63">
        <f t="shared" si="43"/>
        <v>400.48843350326251</v>
      </c>
      <c r="O169" s="63">
        <f t="shared" si="44"/>
        <v>336.1621695762725</v>
      </c>
      <c r="P169" s="63">
        <f t="shared" si="45"/>
        <v>288.48954807994392</v>
      </c>
      <c r="Q169" s="63">
        <f t="shared" si="46"/>
        <v>332.93855246969974</v>
      </c>
      <c r="R169" s="63">
        <f t="shared" si="47"/>
        <v>397.26481639668975</v>
      </c>
      <c r="S169" s="63">
        <f t="shared" si="48"/>
        <v>444.93743789301834</v>
      </c>
      <c r="T169" s="63">
        <f t="shared" si="55"/>
        <v>42549.019596057296</v>
      </c>
      <c r="U169" s="63">
        <f t="shared" si="56"/>
        <v>45914.391283241341</v>
      </c>
      <c r="W169" s="63">
        <f t="shared" si="53"/>
        <v>13055</v>
      </c>
      <c r="X169" s="63">
        <f t="shared" si="54"/>
        <v>22500</v>
      </c>
      <c r="Y169" s="151">
        <f t="shared" si="49"/>
        <v>733.42698597296226</v>
      </c>
      <c r="Z169" s="63">
        <f t="shared" si="50"/>
        <v>150</v>
      </c>
      <c r="AA169" s="153">
        <f t="shared" si="51"/>
        <v>76335.608716758696</v>
      </c>
      <c r="AB169" s="49">
        <f>(AA168+F169+S169+Z169)+((AA168+F169+S169+Z169)*(Dashboard!$I$20/'Amortization Schedule'!$D$13))</f>
        <v>80215.383342980655</v>
      </c>
      <c r="AC169" s="49">
        <f>(L168+J169+R169+K169)+((L168+J169+R169+K169)*(Dashboard!$I$20/'Amortization Schedule'!$D$13))</f>
        <v>93145.785448276729</v>
      </c>
      <c r="AD169" s="46">
        <f t="shared" si="52"/>
        <v>4262.9966444576121</v>
      </c>
    </row>
    <row r="170" spans="3:30" x14ac:dyDescent="0.25">
      <c r="C170" s="150">
        <f t="shared" ca="1" si="38"/>
        <v>47754</v>
      </c>
      <c r="D170" s="149">
        <v>151</v>
      </c>
      <c r="E170" s="120"/>
      <c r="F170" s="151">
        <f t="shared" si="39"/>
        <v>733.42698597296226</v>
      </c>
      <c r="G170" s="63">
        <v>0</v>
      </c>
      <c r="H170" s="153">
        <f t="shared" si="40"/>
        <v>106129.78997635892</v>
      </c>
      <c r="I170" s="115"/>
      <c r="J170" s="151">
        <f t="shared" si="41"/>
        <v>733.42698597296226</v>
      </c>
      <c r="K170" s="133">
        <v>100</v>
      </c>
      <c r="L170" s="153">
        <f t="shared" si="42"/>
        <v>88646.850844484463</v>
      </c>
      <c r="M170" s="115"/>
      <c r="N170" s="63">
        <f t="shared" si="43"/>
        <v>399.23991393150106</v>
      </c>
      <c r="O170" s="63">
        <f t="shared" si="44"/>
        <v>334.29742651478489</v>
      </c>
      <c r="P170" s="63">
        <f t="shared" si="45"/>
        <v>286.2585326878451</v>
      </c>
      <c r="Q170" s="63">
        <f t="shared" si="46"/>
        <v>334.18707204146119</v>
      </c>
      <c r="R170" s="63">
        <f t="shared" si="47"/>
        <v>399.12955945817737</v>
      </c>
      <c r="S170" s="63">
        <f t="shared" si="48"/>
        <v>447.16845328511715</v>
      </c>
      <c r="T170" s="63">
        <f t="shared" si="55"/>
        <v>42948.149155515472</v>
      </c>
      <c r="U170" s="63">
        <f t="shared" si="56"/>
        <v>46361.559736526455</v>
      </c>
      <c r="W170" s="63">
        <f t="shared" si="53"/>
        <v>13155</v>
      </c>
      <c r="X170" s="63">
        <f t="shared" si="54"/>
        <v>22650</v>
      </c>
      <c r="Y170" s="151">
        <f t="shared" si="49"/>
        <v>733.42698597296226</v>
      </c>
      <c r="Z170" s="63">
        <f t="shared" si="50"/>
        <v>150</v>
      </c>
      <c r="AA170" s="153">
        <f t="shared" si="51"/>
        <v>75738.440263473574</v>
      </c>
      <c r="AB170" s="49">
        <f>(AA169+F170+S170+Z170)+((AA169+F170+S170+Z170)*(Dashboard!$I$20/'Amortization Schedule'!$D$13))</f>
        <v>79607.859259917212</v>
      </c>
      <c r="AC170" s="49">
        <f>(L169+J170+R170+K170)+((L169+J170+R170+K170)*(Dashboard!$I$20/'Amortization Schedule'!$D$13))</f>
        <v>92638.000373108123</v>
      </c>
      <c r="AD170" s="46">
        <f t="shared" si="52"/>
        <v>4327.9391318743283</v>
      </c>
    </row>
    <row r="171" spans="3:30" x14ac:dyDescent="0.25">
      <c r="C171" s="150">
        <f t="shared" ca="1" si="38"/>
        <v>47784</v>
      </c>
      <c r="D171" s="149">
        <v>152</v>
      </c>
      <c r="E171" s="120"/>
      <c r="F171" s="151">
        <f t="shared" si="39"/>
        <v>733.42698597296226</v>
      </c>
      <c r="G171" s="63">
        <v>0</v>
      </c>
      <c r="H171" s="153">
        <f t="shared" si="40"/>
        <v>105794.34970279731</v>
      </c>
      <c r="I171" s="115"/>
      <c r="J171" s="151">
        <f t="shared" si="41"/>
        <v>733.42698597296226</v>
      </c>
      <c r="K171" s="133">
        <v>100</v>
      </c>
      <c r="L171" s="153">
        <f t="shared" si="42"/>
        <v>88145.849549178311</v>
      </c>
      <c r="M171" s="115"/>
      <c r="N171" s="63">
        <f t="shared" si="43"/>
        <v>397.98671241134565</v>
      </c>
      <c r="O171" s="63">
        <f t="shared" si="44"/>
        <v>332.42569066681671</v>
      </c>
      <c r="P171" s="63">
        <f t="shared" si="45"/>
        <v>284.0191509880259</v>
      </c>
      <c r="Q171" s="63">
        <f t="shared" si="46"/>
        <v>335.44027356161661</v>
      </c>
      <c r="R171" s="63">
        <f t="shared" si="47"/>
        <v>401.00129530614555</v>
      </c>
      <c r="S171" s="63">
        <f t="shared" si="48"/>
        <v>449.40783498493636</v>
      </c>
      <c r="T171" s="63">
        <f t="shared" si="55"/>
        <v>43349.150450821617</v>
      </c>
      <c r="U171" s="63">
        <f t="shared" si="56"/>
        <v>46810.967571511392</v>
      </c>
      <c r="W171" s="63">
        <f t="shared" si="53"/>
        <v>13255</v>
      </c>
      <c r="X171" s="63">
        <f t="shared" si="54"/>
        <v>22800</v>
      </c>
      <c r="Y171" s="151">
        <f t="shared" si="49"/>
        <v>733.42698597296226</v>
      </c>
      <c r="Z171" s="63">
        <f t="shared" si="50"/>
        <v>150</v>
      </c>
      <c r="AA171" s="153">
        <f t="shared" si="51"/>
        <v>75139.032428488645</v>
      </c>
      <c r="AB171" s="49">
        <f>(AA170+F171+S171+Z171)+((AA170+F171+S171+Z171)*(Dashboard!$I$20/'Amortization Schedule'!$D$13))</f>
        <v>78998.056961542257</v>
      </c>
      <c r="AC171" s="49">
        <f>(L170+J171+R171+K171)+((L170+J171+R171+K171)*(Dashboard!$I$20/'Amortization Schedule'!$D$13))</f>
        <v>92128.311103907676</v>
      </c>
      <c r="AD171" s="46">
        <f t="shared" si="52"/>
        <v>4393.5001536188574</v>
      </c>
    </row>
    <row r="172" spans="3:30" x14ac:dyDescent="0.25">
      <c r="C172" s="150">
        <f t="shared" ca="1" si="38"/>
        <v>47814</v>
      </c>
      <c r="D172" s="149">
        <v>153</v>
      </c>
      <c r="E172" s="120"/>
      <c r="F172" s="151">
        <f t="shared" si="39"/>
        <v>733.42698597296226</v>
      </c>
      <c r="G172" s="63">
        <v>0</v>
      </c>
      <c r="H172" s="153">
        <f t="shared" si="40"/>
        <v>105457.65152820984</v>
      </c>
      <c r="I172" s="115"/>
      <c r="J172" s="151">
        <f t="shared" si="41"/>
        <v>733.42698597296226</v>
      </c>
      <c r="K172" s="133">
        <v>100</v>
      </c>
      <c r="L172" s="153">
        <f t="shared" si="42"/>
        <v>87642.969499014769</v>
      </c>
      <c r="M172" s="115"/>
      <c r="N172" s="63">
        <f t="shared" si="43"/>
        <v>396.72881138548962</v>
      </c>
      <c r="O172" s="63">
        <f t="shared" si="44"/>
        <v>330.54693580941864</v>
      </c>
      <c r="P172" s="63">
        <f t="shared" si="45"/>
        <v>281.77137160683242</v>
      </c>
      <c r="Q172" s="63">
        <f t="shared" si="46"/>
        <v>336.69817458747264</v>
      </c>
      <c r="R172" s="63">
        <f t="shared" si="47"/>
        <v>402.88005016354361</v>
      </c>
      <c r="S172" s="63">
        <f t="shared" si="48"/>
        <v>451.65561436612984</v>
      </c>
      <c r="T172" s="63">
        <f t="shared" si="55"/>
        <v>43752.030500985158</v>
      </c>
      <c r="U172" s="63">
        <f t="shared" si="56"/>
        <v>47262.623185877521</v>
      </c>
      <c r="W172" s="63">
        <f t="shared" si="53"/>
        <v>13355</v>
      </c>
      <c r="X172" s="63">
        <f t="shared" si="54"/>
        <v>22950</v>
      </c>
      <c r="Y172" s="151">
        <f t="shared" si="49"/>
        <v>733.42698597296226</v>
      </c>
      <c r="Z172" s="63">
        <f t="shared" si="50"/>
        <v>150</v>
      </c>
      <c r="AA172" s="153">
        <f t="shared" si="51"/>
        <v>74537.376814122515</v>
      </c>
      <c r="AB172" s="49">
        <f>(AA171+F172+S172+Z172)+((AA171+F172+S172+Z172)*(Dashboard!$I$20/'Amortization Schedule'!$D$13))</f>
        <v>78385.967904548437</v>
      </c>
      <c r="AC172" s="49">
        <f>(L171+J172+R172+K172)+((L171+J172+R172+K172)*(Dashboard!$I$20/'Amortization Schedule'!$D$13))</f>
        <v>91616.710499947687</v>
      </c>
      <c r="AD172" s="46">
        <f t="shared" si="52"/>
        <v>4459.682029194928</v>
      </c>
    </row>
    <row r="173" spans="3:30" x14ac:dyDescent="0.25">
      <c r="C173" s="150">
        <f t="shared" ca="1" si="38"/>
        <v>47844</v>
      </c>
      <c r="D173" s="149">
        <v>154</v>
      </c>
      <c r="E173" s="120"/>
      <c r="F173" s="151">
        <f t="shared" si="39"/>
        <v>733.42698597296226</v>
      </c>
      <c r="G173" s="63">
        <v>0</v>
      </c>
      <c r="H173" s="153">
        <f t="shared" si="40"/>
        <v>105119.69073546767</v>
      </c>
      <c r="I173" s="115"/>
      <c r="J173" s="151">
        <f t="shared" si="41"/>
        <v>733.42698597296226</v>
      </c>
      <c r="K173" s="133">
        <v>100</v>
      </c>
      <c r="L173" s="153">
        <f t="shared" si="42"/>
        <v>87138.203648663111</v>
      </c>
      <c r="M173" s="115"/>
      <c r="N173" s="63">
        <f t="shared" si="43"/>
        <v>395.46619323078659</v>
      </c>
      <c r="O173" s="63">
        <f t="shared" si="44"/>
        <v>328.66113562130539</v>
      </c>
      <c r="P173" s="63">
        <f t="shared" si="45"/>
        <v>279.51516305295939</v>
      </c>
      <c r="Q173" s="63">
        <f t="shared" si="46"/>
        <v>337.96079274217567</v>
      </c>
      <c r="R173" s="63">
        <f t="shared" si="47"/>
        <v>404.76585035165687</v>
      </c>
      <c r="S173" s="63">
        <f t="shared" si="48"/>
        <v>453.91182292000286</v>
      </c>
      <c r="T173" s="63">
        <f t="shared" si="55"/>
        <v>44156.796351336816</v>
      </c>
      <c r="U173" s="63">
        <f t="shared" si="56"/>
        <v>47716.535008797524</v>
      </c>
      <c r="W173" s="63">
        <f t="shared" si="53"/>
        <v>13455</v>
      </c>
      <c r="X173" s="63">
        <f t="shared" si="54"/>
        <v>23100</v>
      </c>
      <c r="Y173" s="151">
        <f t="shared" si="49"/>
        <v>733.42698597296226</v>
      </c>
      <c r="Z173" s="63">
        <f t="shared" si="50"/>
        <v>150</v>
      </c>
      <c r="AA173" s="153">
        <f t="shared" si="51"/>
        <v>73933.46499120252</v>
      </c>
      <c r="AB173" s="49">
        <f>(AA172+F173+S173+Z173)+((AA172+F173+S173+Z173)*(Dashboard!$I$20/'Amortization Schedule'!$D$13))</f>
        <v>77771.583513590871</v>
      </c>
      <c r="AC173" s="49">
        <f>(L172+J173+R173+K173)+((L172+J173+R173+K173)*(Dashboard!$I$20/'Amortization Schedule'!$D$13))</f>
        <v>91103.191393722882</v>
      </c>
      <c r="AD173" s="46">
        <f t="shared" si="52"/>
        <v>4526.487086804409</v>
      </c>
    </row>
    <row r="174" spans="3:30" x14ac:dyDescent="0.25">
      <c r="C174" s="150">
        <f t="shared" ca="1" si="38"/>
        <v>47874</v>
      </c>
      <c r="D174" s="149">
        <v>155</v>
      </c>
      <c r="E174" s="120"/>
      <c r="F174" s="151">
        <f t="shared" si="39"/>
        <v>733.42698597296226</v>
      </c>
      <c r="G174" s="63">
        <v>0</v>
      </c>
      <c r="H174" s="153">
        <f t="shared" si="40"/>
        <v>104780.4625897527</v>
      </c>
      <c r="I174" s="115"/>
      <c r="J174" s="151">
        <f t="shared" si="41"/>
        <v>733.42698597296226</v>
      </c>
      <c r="K174" s="133">
        <v>100</v>
      </c>
      <c r="L174" s="153">
        <f t="shared" si="42"/>
        <v>86631.544926372633</v>
      </c>
      <c r="M174" s="115"/>
      <c r="N174" s="63">
        <f t="shared" si="43"/>
        <v>394.19884025800349</v>
      </c>
      <c r="O174" s="63">
        <f t="shared" si="44"/>
        <v>326.76826368248663</v>
      </c>
      <c r="P174" s="63">
        <f t="shared" si="45"/>
        <v>277.25049371700942</v>
      </c>
      <c r="Q174" s="63">
        <f t="shared" si="46"/>
        <v>339.22814571495883</v>
      </c>
      <c r="R174" s="63">
        <f t="shared" si="47"/>
        <v>406.65872229047562</v>
      </c>
      <c r="S174" s="63">
        <f t="shared" si="48"/>
        <v>456.17649225595284</v>
      </c>
      <c r="T174" s="63">
        <f t="shared" si="55"/>
        <v>44563.455073627294</v>
      </c>
      <c r="U174" s="63">
        <f t="shared" si="56"/>
        <v>48172.711501053476</v>
      </c>
      <c r="W174" s="63">
        <f t="shared" si="53"/>
        <v>13555</v>
      </c>
      <c r="X174" s="63">
        <f t="shared" si="54"/>
        <v>23250</v>
      </c>
      <c r="Y174" s="151">
        <f t="shared" si="49"/>
        <v>733.42698597296226</v>
      </c>
      <c r="Z174" s="63">
        <f t="shared" si="50"/>
        <v>150</v>
      </c>
      <c r="AA174" s="153">
        <f t="shared" si="51"/>
        <v>73327.288498946567</v>
      </c>
      <c r="AB174" s="49">
        <f>(AA173+F174+S174+Z174)+((AA173+F174+S174+Z174)*(Dashboard!$I$20/'Amortization Schedule'!$D$13))</f>
        <v>77154.89518116723</v>
      </c>
      <c r="AC174" s="49">
        <f>(L173+J174+R174+K174)+((L173+J174+R174+K174)*(Dashboard!$I$20/'Amortization Schedule'!$D$13))</f>
        <v>90587.746590849725</v>
      </c>
      <c r="AD174" s="46">
        <f t="shared" si="52"/>
        <v>4593.9176633799261</v>
      </c>
    </row>
    <row r="175" spans="3:30" x14ac:dyDescent="0.25">
      <c r="C175" s="150">
        <f t="shared" ca="1" si="38"/>
        <v>47904</v>
      </c>
      <c r="D175" s="149">
        <v>156</v>
      </c>
      <c r="E175" s="120"/>
      <c r="F175" s="151">
        <f t="shared" si="39"/>
        <v>733.42698597296226</v>
      </c>
      <c r="G175" s="63">
        <v>0</v>
      </c>
      <c r="H175" s="153">
        <f t="shared" si="40"/>
        <v>104439.96233849131</v>
      </c>
      <c r="I175" s="115"/>
      <c r="J175" s="151">
        <f t="shared" si="41"/>
        <v>733.42698597296226</v>
      </c>
      <c r="K175" s="133">
        <v>100</v>
      </c>
      <c r="L175" s="153">
        <f t="shared" si="42"/>
        <v>86122.986233873569</v>
      </c>
      <c r="M175" s="115"/>
      <c r="N175" s="63">
        <f t="shared" si="43"/>
        <v>392.92673471157235</v>
      </c>
      <c r="O175" s="63">
        <f t="shared" si="44"/>
        <v>324.86829347389738</v>
      </c>
      <c r="P175" s="63">
        <f t="shared" si="45"/>
        <v>274.97733187104961</v>
      </c>
      <c r="Q175" s="63">
        <f t="shared" si="46"/>
        <v>340.50025126138991</v>
      </c>
      <c r="R175" s="63">
        <f t="shared" si="47"/>
        <v>408.55869249906488</v>
      </c>
      <c r="S175" s="63">
        <f t="shared" si="48"/>
        <v>458.44965410191264</v>
      </c>
      <c r="T175" s="63">
        <f t="shared" si="55"/>
        <v>44972.013766126358</v>
      </c>
      <c r="U175" s="63">
        <f t="shared" si="56"/>
        <v>48631.161155155387</v>
      </c>
      <c r="W175" s="63">
        <f t="shared" si="53"/>
        <v>13655</v>
      </c>
      <c r="X175" s="63">
        <f t="shared" si="54"/>
        <v>23400</v>
      </c>
      <c r="Y175" s="151">
        <f t="shared" si="49"/>
        <v>733.42698597296226</v>
      </c>
      <c r="Z175" s="63">
        <f t="shared" si="50"/>
        <v>150</v>
      </c>
      <c r="AA175" s="153">
        <f t="shared" si="51"/>
        <v>72718.838844844649</v>
      </c>
      <c r="AB175" s="49">
        <f>(AA174+F175+S175+Z175)+((AA174+F175+S175+Z175)*(Dashboard!$I$20/'Amortization Schedule'!$D$13))</f>
        <v>76535.894267496988</v>
      </c>
      <c r="AC175" s="49">
        <f>(L174+J175+R175+K175)+((L174+J175+R175+K175)*(Dashboard!$I$20/'Amortization Schedule'!$D$13))</f>
        <v>90070.36886996578</v>
      </c>
      <c r="AD175" s="46">
        <f t="shared" si="52"/>
        <v>4661.9761046176009</v>
      </c>
    </row>
    <row r="176" spans="3:30" x14ac:dyDescent="0.25">
      <c r="C176" s="150">
        <f t="shared" ca="1" si="38"/>
        <v>47934</v>
      </c>
      <c r="D176" s="149">
        <v>157</v>
      </c>
      <c r="E176" s="120"/>
      <c r="F176" s="151">
        <f t="shared" si="39"/>
        <v>733.42698597296226</v>
      </c>
      <c r="G176" s="63">
        <v>0</v>
      </c>
      <c r="H176" s="153">
        <f t="shared" si="40"/>
        <v>104098.18521128769</v>
      </c>
      <c r="I176" s="115"/>
      <c r="J176" s="151">
        <f t="shared" si="41"/>
        <v>733.42698597296226</v>
      </c>
      <c r="K176" s="133">
        <v>100</v>
      </c>
      <c r="L176" s="153">
        <f t="shared" si="42"/>
        <v>85612.520446277631</v>
      </c>
      <c r="M176" s="115"/>
      <c r="N176" s="63">
        <f t="shared" si="43"/>
        <v>391.64985876934202</v>
      </c>
      <c r="O176" s="63">
        <f t="shared" si="44"/>
        <v>322.96119837702588</v>
      </c>
      <c r="P176" s="63">
        <f t="shared" si="45"/>
        <v>272.6956456681674</v>
      </c>
      <c r="Q176" s="63">
        <f t="shared" si="46"/>
        <v>341.77712720362013</v>
      </c>
      <c r="R176" s="63">
        <f t="shared" si="47"/>
        <v>410.46578759593638</v>
      </c>
      <c r="S176" s="63">
        <f t="shared" si="48"/>
        <v>460.73134030479486</v>
      </c>
      <c r="T176" s="63">
        <f t="shared" si="55"/>
        <v>45382.479553722296</v>
      </c>
      <c r="U176" s="63">
        <f t="shared" si="56"/>
        <v>49091.892495460183</v>
      </c>
      <c r="W176" s="63">
        <f t="shared" si="53"/>
        <v>13755</v>
      </c>
      <c r="X176" s="63">
        <f t="shared" si="54"/>
        <v>23550</v>
      </c>
      <c r="Y176" s="151">
        <f t="shared" si="49"/>
        <v>733.42698597296226</v>
      </c>
      <c r="Z176" s="63">
        <f t="shared" si="50"/>
        <v>150</v>
      </c>
      <c r="AA176" s="153">
        <f t="shared" si="51"/>
        <v>72108.107504539861</v>
      </c>
      <c r="AB176" s="49">
        <f>(AA175+F176+S176+Z176)+((AA175+F176+S176+Z176)*(Dashboard!$I$20/'Amortization Schedule'!$D$13))</f>
        <v>75914.572100400459</v>
      </c>
      <c r="AC176" s="49">
        <f>(L175+J176+R176+K176)+((L175+J176+R176+K176)*(Dashboard!$I$20/'Amortization Schedule'!$D$13))</f>
        <v>89551.050982628542</v>
      </c>
      <c r="AD176" s="46">
        <f t="shared" si="52"/>
        <v>4730.6647650099167</v>
      </c>
    </row>
    <row r="177" spans="3:30" x14ac:dyDescent="0.25">
      <c r="C177" s="150">
        <f t="shared" ca="1" si="38"/>
        <v>47964</v>
      </c>
      <c r="D177" s="149">
        <v>158</v>
      </c>
      <c r="E177" s="120"/>
      <c r="F177" s="151">
        <f t="shared" si="39"/>
        <v>733.42698597296226</v>
      </c>
      <c r="G177" s="63">
        <v>0</v>
      </c>
      <c r="H177" s="153">
        <f t="shared" si="40"/>
        <v>103755.12641985706</v>
      </c>
      <c r="I177" s="115"/>
      <c r="J177" s="151">
        <f t="shared" si="41"/>
        <v>733.42698597296226</v>
      </c>
      <c r="K177" s="133">
        <v>100</v>
      </c>
      <c r="L177" s="153">
        <f t="shared" si="42"/>
        <v>85100.140411978209</v>
      </c>
      <c r="M177" s="115"/>
      <c r="N177" s="63">
        <f t="shared" si="43"/>
        <v>390.36819454232864</v>
      </c>
      <c r="O177" s="63">
        <f t="shared" si="44"/>
        <v>321.04695167354112</v>
      </c>
      <c r="P177" s="63">
        <f t="shared" si="45"/>
        <v>270.40540314202445</v>
      </c>
      <c r="Q177" s="63">
        <f t="shared" si="46"/>
        <v>343.05879143063373</v>
      </c>
      <c r="R177" s="63">
        <f t="shared" si="47"/>
        <v>412.38003429942114</v>
      </c>
      <c r="S177" s="63">
        <f t="shared" si="48"/>
        <v>463.0215828309378</v>
      </c>
      <c r="T177" s="63">
        <f t="shared" si="55"/>
        <v>45794.859588021718</v>
      </c>
      <c r="U177" s="63">
        <f t="shared" si="56"/>
        <v>49554.91407829112</v>
      </c>
      <c r="W177" s="63">
        <f t="shared" si="53"/>
        <v>13855</v>
      </c>
      <c r="X177" s="63">
        <f t="shared" si="54"/>
        <v>23700</v>
      </c>
      <c r="Y177" s="151">
        <f t="shared" si="49"/>
        <v>733.42698597296226</v>
      </c>
      <c r="Z177" s="63">
        <f t="shared" si="50"/>
        <v>150</v>
      </c>
      <c r="AA177" s="153">
        <f t="shared" si="51"/>
        <v>71495.085921708916</v>
      </c>
      <c r="AB177" s="49">
        <f>(AA176+F177+S177+Z177)+((AA176+F177+S177+Z177)*(Dashboard!$I$20/'Amortization Schedule'!$D$13))</f>
        <v>75290.91997517737</v>
      </c>
      <c r="AC177" s="49">
        <f>(L176+J177+R177+K177)+((L176+J177+R177+K177)*(Dashboard!$I$20/'Amortization Schedule'!$D$13))</f>
        <v>89029.785653213767</v>
      </c>
      <c r="AD177" s="46">
        <f t="shared" si="52"/>
        <v>4799.9860078787042</v>
      </c>
    </row>
    <row r="178" spans="3:30" x14ac:dyDescent="0.25">
      <c r="C178" s="150">
        <f t="shared" ca="1" si="38"/>
        <v>47994</v>
      </c>
      <c r="D178" s="149">
        <v>159</v>
      </c>
      <c r="E178" s="120"/>
      <c r="F178" s="151">
        <f t="shared" si="39"/>
        <v>733.42698597296226</v>
      </c>
      <c r="G178" s="63">
        <v>0</v>
      </c>
      <c r="H178" s="153">
        <f t="shared" si="40"/>
        <v>103410.78115795855</v>
      </c>
      <c r="I178" s="115"/>
      <c r="J178" s="151">
        <f t="shared" si="41"/>
        <v>733.42698597296226</v>
      </c>
      <c r="K178" s="133">
        <v>100</v>
      </c>
      <c r="L178" s="153">
        <f t="shared" si="42"/>
        <v>84585.83895255017</v>
      </c>
      <c r="M178" s="115"/>
      <c r="N178" s="63">
        <f t="shared" si="43"/>
        <v>389.08172407446375</v>
      </c>
      <c r="O178" s="63">
        <f t="shared" si="44"/>
        <v>319.12552654491827</v>
      </c>
      <c r="P178" s="63">
        <f t="shared" si="45"/>
        <v>268.10657220640843</v>
      </c>
      <c r="Q178" s="63">
        <f t="shared" si="46"/>
        <v>344.34526189849856</v>
      </c>
      <c r="R178" s="63">
        <f t="shared" si="47"/>
        <v>414.30145942804398</v>
      </c>
      <c r="S178" s="63">
        <f t="shared" si="48"/>
        <v>465.32041376655383</v>
      </c>
      <c r="T178" s="63">
        <f t="shared" si="55"/>
        <v>46209.161047449765</v>
      </c>
      <c r="U178" s="63">
        <f t="shared" si="56"/>
        <v>50020.234492057672</v>
      </c>
      <c r="W178" s="63">
        <f t="shared" si="53"/>
        <v>13955</v>
      </c>
      <c r="X178" s="63">
        <f t="shared" si="54"/>
        <v>23850</v>
      </c>
      <c r="Y178" s="151">
        <f t="shared" si="49"/>
        <v>733.42698597296226</v>
      </c>
      <c r="Z178" s="63">
        <f t="shared" si="50"/>
        <v>150</v>
      </c>
      <c r="AA178" s="153">
        <f t="shared" si="51"/>
        <v>70879.765507942357</v>
      </c>
      <c r="AB178" s="49">
        <f>(AA177+F178+S178+Z178)+((AA177+F178+S178+Z178)*(Dashboard!$I$20/'Amortization Schedule'!$D$13))</f>
        <v>74664.929154484649</v>
      </c>
      <c r="AC178" s="49">
        <f>(L177+J178+R178+K178)+((L177+J178+R178+K178)*(Dashboard!$I$20/'Amortization Schedule'!$D$13))</f>
        <v>88506.565578813694</v>
      </c>
      <c r="AD178" s="46">
        <f t="shared" si="52"/>
        <v>4869.9422054082497</v>
      </c>
    </row>
    <row r="179" spans="3:30" x14ac:dyDescent="0.25">
      <c r="C179" s="150">
        <f t="shared" ca="1" si="38"/>
        <v>48024</v>
      </c>
      <c r="D179" s="149">
        <v>160</v>
      </c>
      <c r="E179" s="120"/>
      <c r="F179" s="151">
        <f t="shared" si="39"/>
        <v>733.42698597296226</v>
      </c>
      <c r="G179" s="63">
        <v>0</v>
      </c>
      <c r="H179" s="153">
        <f t="shared" si="40"/>
        <v>103065.14460132793</v>
      </c>
      <c r="I179" s="115"/>
      <c r="J179" s="151">
        <f t="shared" si="41"/>
        <v>733.42698597296226</v>
      </c>
      <c r="K179" s="133">
        <v>100</v>
      </c>
      <c r="L179" s="153">
        <f t="shared" si="42"/>
        <v>84069.608862649271</v>
      </c>
      <c r="M179" s="115"/>
      <c r="N179" s="63">
        <f t="shared" si="43"/>
        <v>387.79042934234434</v>
      </c>
      <c r="O179" s="63">
        <f t="shared" si="44"/>
        <v>317.19689607206311</v>
      </c>
      <c r="P179" s="63">
        <f t="shared" si="45"/>
        <v>265.79912065478385</v>
      </c>
      <c r="Q179" s="63">
        <f t="shared" si="46"/>
        <v>345.63655663061797</v>
      </c>
      <c r="R179" s="63">
        <f t="shared" si="47"/>
        <v>416.23008990089915</v>
      </c>
      <c r="S179" s="63">
        <f t="shared" si="48"/>
        <v>467.62786531817841</v>
      </c>
      <c r="T179" s="63">
        <f t="shared" si="55"/>
        <v>46625.391137350663</v>
      </c>
      <c r="U179" s="63">
        <f t="shared" si="56"/>
        <v>50487.862357375852</v>
      </c>
      <c r="W179" s="63">
        <f t="shared" si="53"/>
        <v>14055</v>
      </c>
      <c r="X179" s="63">
        <f t="shared" si="54"/>
        <v>24000</v>
      </c>
      <c r="Y179" s="151">
        <f t="shared" si="49"/>
        <v>733.42698597296226</v>
      </c>
      <c r="Z179" s="63">
        <f t="shared" si="50"/>
        <v>150</v>
      </c>
      <c r="AA179" s="153">
        <f t="shared" si="51"/>
        <v>70262.137642624177</v>
      </c>
      <c r="AB179" s="49">
        <f>(AA178+F179+S179+Z179)+((AA178+F179+S179+Z179)*(Dashboard!$I$20/'Amortization Schedule'!$D$13))</f>
        <v>74036.590868214349</v>
      </c>
      <c r="AC179" s="49">
        <f>(L178+J179+R179+K179)+((L178+J179+R179+K179)*(Dashboard!$I$20/'Amortization Schedule'!$D$13))</f>
        <v>87981.383429134643</v>
      </c>
      <c r="AD179" s="46">
        <f t="shared" si="52"/>
        <v>4940.5357386785308</v>
      </c>
    </row>
    <row r="180" spans="3:30" x14ac:dyDescent="0.25">
      <c r="C180" s="150">
        <f t="shared" ca="1" si="38"/>
        <v>48054</v>
      </c>
      <c r="D180" s="149">
        <v>161</v>
      </c>
      <c r="E180" s="120"/>
      <c r="F180" s="151">
        <f t="shared" si="39"/>
        <v>733.42698597296226</v>
      </c>
      <c r="G180" s="63">
        <v>0</v>
      </c>
      <c r="H180" s="153">
        <f t="shared" si="40"/>
        <v>102718.21190760995</v>
      </c>
      <c r="I180" s="115"/>
      <c r="J180" s="151">
        <f t="shared" si="41"/>
        <v>733.42698597296226</v>
      </c>
      <c r="K180" s="133">
        <v>100</v>
      </c>
      <c r="L180" s="153">
        <f t="shared" si="42"/>
        <v>83551.442909911246</v>
      </c>
      <c r="M180" s="115"/>
      <c r="N180" s="63">
        <f t="shared" si="43"/>
        <v>386.49429225497948</v>
      </c>
      <c r="O180" s="63">
        <f t="shared" si="44"/>
        <v>315.26103323493476</v>
      </c>
      <c r="P180" s="63">
        <f t="shared" si="45"/>
        <v>263.48301615984064</v>
      </c>
      <c r="Q180" s="63">
        <f t="shared" si="46"/>
        <v>346.93269371798277</v>
      </c>
      <c r="R180" s="63">
        <f t="shared" si="47"/>
        <v>418.1659527380275</v>
      </c>
      <c r="S180" s="63">
        <f t="shared" si="48"/>
        <v>469.94396981312161</v>
      </c>
      <c r="T180" s="63">
        <f t="shared" si="55"/>
        <v>47043.557090088689</v>
      </c>
      <c r="U180" s="63">
        <f t="shared" si="56"/>
        <v>50957.806327188977</v>
      </c>
      <c r="W180" s="63">
        <f t="shared" si="53"/>
        <v>14155</v>
      </c>
      <c r="X180" s="63">
        <f t="shared" si="54"/>
        <v>24150</v>
      </c>
      <c r="Y180" s="151">
        <f t="shared" si="49"/>
        <v>733.42698597296226</v>
      </c>
      <c r="Z180" s="63">
        <f t="shared" si="50"/>
        <v>150</v>
      </c>
      <c r="AA180" s="153">
        <f t="shared" si="51"/>
        <v>69642.19367281106</v>
      </c>
      <c r="AB180" s="49">
        <f>(AA179+F180+S180+Z180)+((AA179+F180+S180+Z180)*(Dashboard!$I$20/'Amortization Schedule'!$D$13))</f>
        <v>73405.896313370526</v>
      </c>
      <c r="AC180" s="49">
        <f>(L179+J180+R180+K180)+((L179+J180+R180+K180)*(Dashboard!$I$20/'Amortization Schedule'!$D$13))</f>
        <v>87454.231846394265</v>
      </c>
      <c r="AD180" s="46">
        <f t="shared" si="52"/>
        <v>5011.7689976985757</v>
      </c>
    </row>
    <row r="181" spans="3:30" x14ac:dyDescent="0.25">
      <c r="C181" s="150">
        <f t="shared" ca="1" si="38"/>
        <v>48084</v>
      </c>
      <c r="D181" s="149">
        <v>162</v>
      </c>
      <c r="E181" s="120"/>
      <c r="F181" s="151">
        <f t="shared" si="39"/>
        <v>733.42698597296226</v>
      </c>
      <c r="G181" s="63">
        <v>0</v>
      </c>
      <c r="H181" s="153">
        <f t="shared" si="40"/>
        <v>102369.97821629052</v>
      </c>
      <c r="I181" s="115"/>
      <c r="J181" s="151">
        <f t="shared" si="41"/>
        <v>733.42698597296226</v>
      </c>
      <c r="K181" s="133">
        <v>100</v>
      </c>
      <c r="L181" s="153">
        <f t="shared" si="42"/>
        <v>83031.333834850448</v>
      </c>
      <c r="M181" s="115"/>
      <c r="N181" s="63">
        <f t="shared" si="43"/>
        <v>385.19329465353707</v>
      </c>
      <c r="O181" s="63">
        <f t="shared" si="44"/>
        <v>313.31791091216718</v>
      </c>
      <c r="P181" s="63">
        <f t="shared" si="45"/>
        <v>261.15822627304146</v>
      </c>
      <c r="Q181" s="63">
        <f t="shared" si="46"/>
        <v>348.23369131942525</v>
      </c>
      <c r="R181" s="63">
        <f t="shared" si="47"/>
        <v>420.10907506079508</v>
      </c>
      <c r="S181" s="63">
        <f t="shared" si="48"/>
        <v>472.26875969992079</v>
      </c>
      <c r="T181" s="63">
        <f t="shared" si="55"/>
        <v>47463.666165149487</v>
      </c>
      <c r="U181" s="63">
        <f t="shared" si="56"/>
        <v>51430.075086888901</v>
      </c>
      <c r="W181" s="63">
        <f t="shared" si="53"/>
        <v>14255</v>
      </c>
      <c r="X181" s="63">
        <f t="shared" si="54"/>
        <v>24300</v>
      </c>
      <c r="Y181" s="151">
        <f t="shared" si="49"/>
        <v>733.42698597296226</v>
      </c>
      <c r="Z181" s="63">
        <f t="shared" si="50"/>
        <v>150</v>
      </c>
      <c r="AA181" s="153">
        <f t="shared" si="51"/>
        <v>69019.924913111143</v>
      </c>
      <c r="AB181" s="49">
        <f>(AA180+F181+S181+Z181)+((AA180+F181+S181+Z181)*(Dashboard!$I$20/'Amortization Schedule'!$D$13))</f>
        <v>72772.83665394604</v>
      </c>
      <c r="AC181" s="49">
        <f>(L180+J181+R181+K181)+((L180+J181+R181+K181)*(Dashboard!$I$20/'Amortization Schedule'!$D$13))</f>
        <v>86925.103445218643</v>
      </c>
      <c r="AD181" s="46">
        <f t="shared" si="52"/>
        <v>5083.6443814399454</v>
      </c>
    </row>
    <row r="182" spans="3:30" x14ac:dyDescent="0.25">
      <c r="C182" s="150">
        <f t="shared" ca="1" si="38"/>
        <v>48114</v>
      </c>
      <c r="D182" s="149">
        <v>163</v>
      </c>
      <c r="E182" s="120"/>
      <c r="F182" s="151">
        <f t="shared" si="39"/>
        <v>733.42698597296226</v>
      </c>
      <c r="G182" s="63">
        <v>0</v>
      </c>
      <c r="H182" s="153">
        <f t="shared" si="40"/>
        <v>102020.43864862864</v>
      </c>
      <c r="I182" s="115"/>
      <c r="J182" s="151">
        <f t="shared" si="41"/>
        <v>733.42698597296226</v>
      </c>
      <c r="K182" s="133">
        <v>100</v>
      </c>
      <c r="L182" s="153">
        <f t="shared" si="42"/>
        <v>82509.274350758176</v>
      </c>
      <c r="M182" s="115"/>
      <c r="N182" s="63">
        <f t="shared" si="43"/>
        <v>383.88741831108922</v>
      </c>
      <c r="O182" s="63">
        <f t="shared" si="44"/>
        <v>311.36750188068919</v>
      </c>
      <c r="P182" s="63">
        <f t="shared" si="45"/>
        <v>258.8247184241668</v>
      </c>
      <c r="Q182" s="63">
        <f t="shared" si="46"/>
        <v>349.53956766187304</v>
      </c>
      <c r="R182" s="63">
        <f t="shared" si="47"/>
        <v>422.05948409227307</v>
      </c>
      <c r="S182" s="63">
        <f t="shared" si="48"/>
        <v>474.60226754879545</v>
      </c>
      <c r="T182" s="63">
        <f t="shared" si="55"/>
        <v>47885.725649241758</v>
      </c>
      <c r="U182" s="63">
        <f t="shared" si="56"/>
        <v>51904.677354437699</v>
      </c>
      <c r="W182" s="63">
        <f t="shared" si="53"/>
        <v>14355</v>
      </c>
      <c r="X182" s="63">
        <f t="shared" si="54"/>
        <v>24450</v>
      </c>
      <c r="Y182" s="151">
        <f t="shared" si="49"/>
        <v>733.42698597296226</v>
      </c>
      <c r="Z182" s="63">
        <f t="shared" si="50"/>
        <v>150</v>
      </c>
      <c r="AA182" s="153">
        <f t="shared" si="51"/>
        <v>68395.322645562352</v>
      </c>
      <c r="AB182" s="49">
        <f>(AA181+F182+S182+Z182)+((AA181+F182+S182+Z182)*(Dashboard!$I$20/'Amortization Schedule'!$D$13))</f>
        <v>72137.403020798723</v>
      </c>
      <c r="AC182" s="49">
        <f>(L181+J182+R182+K182)+((L181+J182+R182+K182)*(Dashboard!$I$20/'Amortization Schedule'!$D$13))</f>
        <v>86393.990812538585</v>
      </c>
      <c r="AD182" s="46">
        <f t="shared" si="52"/>
        <v>5156.1642978703458</v>
      </c>
    </row>
    <row r="183" spans="3:30" x14ac:dyDescent="0.25">
      <c r="C183" s="150">
        <f t="shared" ca="1" si="38"/>
        <v>48144</v>
      </c>
      <c r="D183" s="149">
        <v>164</v>
      </c>
      <c r="E183" s="120"/>
      <c r="F183" s="151">
        <f t="shared" si="39"/>
        <v>733.42698597296226</v>
      </c>
      <c r="G183" s="63">
        <v>0</v>
      </c>
      <c r="H183" s="153">
        <f t="shared" si="40"/>
        <v>101669.58830758803</v>
      </c>
      <c r="I183" s="115"/>
      <c r="J183" s="151">
        <f t="shared" si="41"/>
        <v>733.42698597296226</v>
      </c>
      <c r="K183" s="133">
        <v>100</v>
      </c>
      <c r="L183" s="153">
        <f t="shared" si="42"/>
        <v>81985.257143600553</v>
      </c>
      <c r="M183" s="115"/>
      <c r="N183" s="63">
        <f t="shared" si="43"/>
        <v>382.57664493235717</v>
      </c>
      <c r="O183" s="63">
        <f t="shared" si="44"/>
        <v>309.40977881534315</v>
      </c>
      <c r="P183" s="63">
        <f t="shared" si="45"/>
        <v>256.48245992085879</v>
      </c>
      <c r="Q183" s="63">
        <f t="shared" si="46"/>
        <v>350.85034104060509</v>
      </c>
      <c r="R183" s="63">
        <f t="shared" si="47"/>
        <v>424.01720715761911</v>
      </c>
      <c r="S183" s="63">
        <f t="shared" si="48"/>
        <v>476.94452605210347</v>
      </c>
      <c r="T183" s="63">
        <f t="shared" si="55"/>
        <v>48309.742856399374</v>
      </c>
      <c r="U183" s="63">
        <f t="shared" si="56"/>
        <v>52381.621880489802</v>
      </c>
      <c r="W183" s="63">
        <f t="shared" si="53"/>
        <v>14455</v>
      </c>
      <c r="X183" s="63">
        <f t="shared" si="54"/>
        <v>24600</v>
      </c>
      <c r="Y183" s="151">
        <f t="shared" si="49"/>
        <v>733.42698597296226</v>
      </c>
      <c r="Z183" s="63">
        <f t="shared" si="50"/>
        <v>150</v>
      </c>
      <c r="AA183" s="153">
        <f t="shared" si="51"/>
        <v>67768.378119510249</v>
      </c>
      <c r="AB183" s="49">
        <f>(AA182+F183+S183+Z183)+((AA182+F183+S183+Z183)*(Dashboard!$I$20/'Amortization Schedule'!$D$13))</f>
        <v>71499.586511527101</v>
      </c>
      <c r="AC183" s="49">
        <f>(L182+J183+R183+K183)+((L182+J183+R183+K183)*(Dashboard!$I$20/'Amortization Schedule'!$D$13))</f>
        <v>85860.886507485993</v>
      </c>
      <c r="AD183" s="46">
        <f t="shared" si="52"/>
        <v>5229.33116398736</v>
      </c>
    </row>
    <row r="184" spans="3:30" x14ac:dyDescent="0.25">
      <c r="C184" s="150">
        <f t="shared" ca="1" si="38"/>
        <v>48174</v>
      </c>
      <c r="D184" s="149">
        <v>165</v>
      </c>
      <c r="E184" s="120"/>
      <c r="F184" s="151">
        <f t="shared" si="39"/>
        <v>733.42698597296226</v>
      </c>
      <c r="G184" s="63">
        <v>0</v>
      </c>
      <c r="H184" s="153">
        <f t="shared" si="40"/>
        <v>101317.42227776852</v>
      </c>
      <c r="I184" s="115"/>
      <c r="J184" s="151">
        <f t="shared" si="41"/>
        <v>733.42698597296226</v>
      </c>
      <c r="K184" s="133">
        <v>100</v>
      </c>
      <c r="L184" s="153">
        <f t="shared" si="42"/>
        <v>81459.274871916088</v>
      </c>
      <c r="M184" s="115"/>
      <c r="N184" s="63">
        <f t="shared" si="43"/>
        <v>381.26095615345491</v>
      </c>
      <c r="O184" s="63">
        <f t="shared" si="44"/>
        <v>307.44471428850204</v>
      </c>
      <c r="P184" s="63">
        <f t="shared" si="45"/>
        <v>254.13141794816343</v>
      </c>
      <c r="Q184" s="63">
        <f t="shared" si="46"/>
        <v>352.16602981950734</v>
      </c>
      <c r="R184" s="63">
        <f t="shared" si="47"/>
        <v>425.98227168446022</v>
      </c>
      <c r="S184" s="63">
        <f t="shared" si="48"/>
        <v>479.29556802479885</v>
      </c>
      <c r="T184" s="63">
        <f t="shared" si="55"/>
        <v>48735.725128083832</v>
      </c>
      <c r="U184" s="63">
        <f t="shared" si="56"/>
        <v>52860.9174485146</v>
      </c>
      <c r="W184" s="63">
        <f t="shared" si="53"/>
        <v>14555</v>
      </c>
      <c r="X184" s="63">
        <f t="shared" si="54"/>
        <v>24750</v>
      </c>
      <c r="Y184" s="151">
        <f t="shared" si="49"/>
        <v>733.42698597296226</v>
      </c>
      <c r="Z184" s="63">
        <f t="shared" si="50"/>
        <v>150</v>
      </c>
      <c r="AA184" s="153">
        <f t="shared" si="51"/>
        <v>67139.082551485451</v>
      </c>
      <c r="AB184" s="49">
        <f>(AA183+F184+S184+Z184)+((AA183+F184+S184+Z184)*(Dashboard!$I$20/'Amortization Schedule'!$D$13))</f>
        <v>70859.378190345713</v>
      </c>
      <c r="AC184" s="49">
        <f>(L183+J184+R184+K184)+((L183+J184+R184+K184)*(Dashboard!$I$20/'Amortization Schedule'!$D$13))</f>
        <v>85325.783061289432</v>
      </c>
      <c r="AD184" s="46">
        <f t="shared" si="52"/>
        <v>5303.1474058523127</v>
      </c>
    </row>
    <row r="185" spans="3:30" x14ac:dyDescent="0.25">
      <c r="C185" s="150">
        <f t="shared" ca="1" si="38"/>
        <v>48204</v>
      </c>
      <c r="D185" s="149">
        <v>166</v>
      </c>
      <c r="E185" s="120"/>
      <c r="F185" s="151">
        <f t="shared" si="39"/>
        <v>733.42698597296226</v>
      </c>
      <c r="G185" s="63">
        <v>0</v>
      </c>
      <c r="H185" s="153">
        <f t="shared" si="40"/>
        <v>100963.9356253372</v>
      </c>
      <c r="I185" s="115"/>
      <c r="J185" s="151">
        <f t="shared" si="41"/>
        <v>733.42698597296226</v>
      </c>
      <c r="K185" s="133">
        <v>100</v>
      </c>
      <c r="L185" s="153">
        <f t="shared" si="42"/>
        <v>80931.320166712816</v>
      </c>
      <c r="M185" s="115"/>
      <c r="N185" s="63">
        <f t="shared" si="43"/>
        <v>379.94033354163179</v>
      </c>
      <c r="O185" s="63">
        <f t="shared" si="44"/>
        <v>305.47228076968531</v>
      </c>
      <c r="P185" s="63">
        <f t="shared" si="45"/>
        <v>251.77155956807044</v>
      </c>
      <c r="Q185" s="63">
        <f t="shared" si="46"/>
        <v>353.48665243133047</v>
      </c>
      <c r="R185" s="63">
        <f t="shared" si="47"/>
        <v>427.95470520327694</v>
      </c>
      <c r="S185" s="63">
        <f t="shared" si="48"/>
        <v>481.65542640489184</v>
      </c>
      <c r="T185" s="63">
        <f t="shared" si="55"/>
        <v>49163.679833287111</v>
      </c>
      <c r="U185" s="63">
        <f t="shared" si="56"/>
        <v>53342.57287491949</v>
      </c>
      <c r="W185" s="63">
        <f t="shared" si="53"/>
        <v>14655</v>
      </c>
      <c r="X185" s="63">
        <f t="shared" si="54"/>
        <v>24900</v>
      </c>
      <c r="Y185" s="151">
        <f t="shared" si="49"/>
        <v>733.42698597296226</v>
      </c>
      <c r="Z185" s="63">
        <f t="shared" si="50"/>
        <v>150</v>
      </c>
      <c r="AA185" s="153">
        <f t="shared" si="51"/>
        <v>66507.427125080561</v>
      </c>
      <c r="AB185" s="49">
        <f>(AA184+F185+S185+Z185)+((AA184+F185+S185+Z185)*(Dashboard!$I$20/'Amortization Schedule'!$D$13))</f>
        <v>70216.769087959896</v>
      </c>
      <c r="AC185" s="49">
        <f>(L184+J185+R185+K185)+((L184+J185+R185+K185)*(Dashboard!$I$20/'Amortization Schedule'!$D$13))</f>
        <v>84788.672977169641</v>
      </c>
      <c r="AD185" s="46">
        <f t="shared" si="52"/>
        <v>5377.6154586242592</v>
      </c>
    </row>
    <row r="186" spans="3:30" x14ac:dyDescent="0.25">
      <c r="C186" s="150">
        <f t="shared" ca="1" si="38"/>
        <v>48234</v>
      </c>
      <c r="D186" s="149">
        <v>167</v>
      </c>
      <c r="E186" s="120"/>
      <c r="F186" s="151">
        <f t="shared" si="39"/>
        <v>733.42698597296226</v>
      </c>
      <c r="G186" s="63">
        <v>0</v>
      </c>
      <c r="H186" s="153">
        <f t="shared" si="40"/>
        <v>100609.12339795925</v>
      </c>
      <c r="I186" s="115"/>
      <c r="J186" s="151">
        <f t="shared" si="41"/>
        <v>733.42698597296226</v>
      </c>
      <c r="K186" s="133">
        <v>100</v>
      </c>
      <c r="L186" s="153">
        <f t="shared" si="42"/>
        <v>80401.385631365032</v>
      </c>
      <c r="M186" s="115"/>
      <c r="N186" s="63">
        <f t="shared" si="43"/>
        <v>378.61475859501422</v>
      </c>
      <c r="O186" s="63">
        <f t="shared" si="44"/>
        <v>303.49245062517303</v>
      </c>
      <c r="P186" s="63">
        <f t="shared" si="45"/>
        <v>249.40285171905211</v>
      </c>
      <c r="Q186" s="63">
        <f t="shared" si="46"/>
        <v>354.81222737794803</v>
      </c>
      <c r="R186" s="63">
        <f t="shared" si="47"/>
        <v>429.93453534778922</v>
      </c>
      <c r="S186" s="63">
        <f t="shared" si="48"/>
        <v>484.02413425391012</v>
      </c>
      <c r="T186" s="63">
        <f t="shared" si="55"/>
        <v>49593.614368634902</v>
      </c>
      <c r="U186" s="63">
        <f t="shared" si="56"/>
        <v>53826.597009173398</v>
      </c>
      <c r="W186" s="63">
        <f t="shared" si="53"/>
        <v>14755</v>
      </c>
      <c r="X186" s="63">
        <f t="shared" si="54"/>
        <v>25050</v>
      </c>
      <c r="Y186" s="151">
        <f t="shared" si="49"/>
        <v>733.42698597296226</v>
      </c>
      <c r="Z186" s="63">
        <f t="shared" si="50"/>
        <v>150</v>
      </c>
      <c r="AA186" s="153">
        <f t="shared" si="51"/>
        <v>65873.402990826653</v>
      </c>
      <c r="AB186" s="49">
        <f>(AA185+F186+S186+Z186)+((AA185+F186+S186+Z186)*(Dashboard!$I$20/'Amortization Schedule'!$D$13))</f>
        <v>69571.750201440125</v>
      </c>
      <c r="AC186" s="49">
        <f>(L185+J186+R186+K186)+((L185+J186+R186+K186)*(Dashboard!$I$20/'Amortization Schedule'!$D$13))</f>
        <v>84249.548730234412</v>
      </c>
      <c r="AD186" s="46">
        <f t="shared" si="52"/>
        <v>5452.7377665941003</v>
      </c>
    </row>
    <row r="187" spans="3:30" x14ac:dyDescent="0.25">
      <c r="C187" s="150">
        <f t="shared" ca="1" si="38"/>
        <v>48264</v>
      </c>
      <c r="D187" s="149">
        <v>168</v>
      </c>
      <c r="E187" s="120"/>
      <c r="F187" s="151">
        <f t="shared" si="39"/>
        <v>733.42698597296226</v>
      </c>
      <c r="G187" s="63">
        <v>0</v>
      </c>
      <c r="H187" s="153">
        <f t="shared" si="40"/>
        <v>100252.98062472863</v>
      </c>
      <c r="I187" s="115"/>
      <c r="J187" s="151">
        <f t="shared" si="41"/>
        <v>733.42698597296226</v>
      </c>
      <c r="K187" s="133">
        <v>100</v>
      </c>
      <c r="L187" s="153">
        <f t="shared" si="42"/>
        <v>79869.463841509685</v>
      </c>
      <c r="M187" s="115"/>
      <c r="N187" s="63">
        <f t="shared" si="43"/>
        <v>377.28421274234694</v>
      </c>
      <c r="O187" s="63">
        <f t="shared" si="44"/>
        <v>301.50519611761888</v>
      </c>
      <c r="P187" s="63">
        <f t="shared" si="45"/>
        <v>247.02526121559993</v>
      </c>
      <c r="Q187" s="63">
        <f t="shared" si="46"/>
        <v>356.14277323061532</v>
      </c>
      <c r="R187" s="63">
        <f t="shared" si="47"/>
        <v>431.92178985534338</v>
      </c>
      <c r="S187" s="63">
        <f t="shared" si="48"/>
        <v>486.40172475736233</v>
      </c>
      <c r="T187" s="63">
        <f t="shared" si="55"/>
        <v>50025.536158490242</v>
      </c>
      <c r="U187" s="63">
        <f t="shared" si="56"/>
        <v>54312.998733930763</v>
      </c>
      <c r="W187" s="63">
        <f t="shared" si="53"/>
        <v>14855</v>
      </c>
      <c r="X187" s="63">
        <f t="shared" si="54"/>
        <v>25200</v>
      </c>
      <c r="Y187" s="151">
        <f t="shared" si="49"/>
        <v>733.42698597296226</v>
      </c>
      <c r="Z187" s="63">
        <f t="shared" si="50"/>
        <v>150</v>
      </c>
      <c r="AA187" s="153">
        <f t="shared" si="51"/>
        <v>65237.001266069288</v>
      </c>
      <c r="AB187" s="49">
        <f>(AA186+F187+S187+Z187)+((AA186+F187+S187+Z187)*(Dashboard!$I$20/'Amortization Schedule'!$D$13))</f>
        <v>68924.31249409591</v>
      </c>
      <c r="AC187" s="49">
        <f>(L186+J187+R187+K187)+((L186+J187+R187+K187)*(Dashboard!$I$20/'Amortization Schedule'!$D$13))</f>
        <v>83708.402767373176</v>
      </c>
      <c r="AD187" s="46">
        <f t="shared" si="52"/>
        <v>5528.5167832188281</v>
      </c>
    </row>
    <row r="188" spans="3:30" x14ac:dyDescent="0.25">
      <c r="C188" s="150">
        <f t="shared" ca="1" si="38"/>
        <v>48294</v>
      </c>
      <c r="D188" s="149">
        <v>169</v>
      </c>
      <c r="E188" s="120"/>
      <c r="F188" s="151">
        <f t="shared" si="39"/>
        <v>733.42698597296226</v>
      </c>
      <c r="G188" s="63">
        <v>0</v>
      </c>
      <c r="H188" s="153">
        <f t="shared" si="40"/>
        <v>99895.502316098398</v>
      </c>
      <c r="I188" s="115"/>
      <c r="J188" s="151">
        <f t="shared" si="41"/>
        <v>733.42698597296226</v>
      </c>
      <c r="K188" s="133">
        <v>100</v>
      </c>
      <c r="L188" s="153">
        <f t="shared" si="42"/>
        <v>79335.547344942388</v>
      </c>
      <c r="M188" s="115"/>
      <c r="N188" s="63">
        <f t="shared" si="43"/>
        <v>375.94867734273214</v>
      </c>
      <c r="O188" s="63">
        <f t="shared" si="44"/>
        <v>299.5104894056613</v>
      </c>
      <c r="P188" s="63">
        <f t="shared" si="45"/>
        <v>244.63875474775983</v>
      </c>
      <c r="Q188" s="63">
        <f t="shared" si="46"/>
        <v>357.47830863023012</v>
      </c>
      <c r="R188" s="63">
        <f t="shared" si="47"/>
        <v>433.91649656730095</v>
      </c>
      <c r="S188" s="63">
        <f t="shared" si="48"/>
        <v>488.78823122520242</v>
      </c>
      <c r="T188" s="63">
        <f t="shared" si="55"/>
        <v>50459.452655057547</v>
      </c>
      <c r="U188" s="63">
        <f t="shared" si="56"/>
        <v>54801.786965155967</v>
      </c>
      <c r="W188" s="63">
        <f t="shared" si="53"/>
        <v>14955</v>
      </c>
      <c r="X188" s="63">
        <f t="shared" si="54"/>
        <v>25350</v>
      </c>
      <c r="Y188" s="151">
        <f t="shared" si="49"/>
        <v>733.42698597296226</v>
      </c>
      <c r="Z188" s="63">
        <f t="shared" si="50"/>
        <v>150</v>
      </c>
      <c r="AA188" s="153">
        <f t="shared" si="51"/>
        <v>64598.213034844084</v>
      </c>
      <c r="AB188" s="49">
        <f>(AA187+F188+S188+Z188)+((AA187+F188+S188+Z188)*(Dashboard!$I$20/'Amortization Schedule'!$D$13))</f>
        <v>68274.446895349145</v>
      </c>
      <c r="AC188" s="49">
        <f>(L187+J188+R188+K188)+((L187+J188+R188+K188)*(Dashboard!$I$20/'Amortization Schedule'!$D$13))</f>
        <v>83165.227507151198</v>
      </c>
      <c r="AD188" s="46">
        <f t="shared" si="52"/>
        <v>5604.9549711558993</v>
      </c>
    </row>
    <row r="189" spans="3:30" x14ac:dyDescent="0.25">
      <c r="C189" s="150">
        <f t="shared" ca="1" si="38"/>
        <v>48324</v>
      </c>
      <c r="D189" s="149">
        <v>170</v>
      </c>
      <c r="E189" s="120"/>
      <c r="F189" s="151">
        <f t="shared" si="39"/>
        <v>733.42698597296226</v>
      </c>
      <c r="G189" s="63">
        <v>0</v>
      </c>
      <c r="H189" s="153">
        <f t="shared" si="40"/>
        <v>99536.683463810798</v>
      </c>
      <c r="I189" s="115"/>
      <c r="J189" s="151">
        <f t="shared" si="41"/>
        <v>733.42698597296226</v>
      </c>
      <c r="K189" s="133">
        <v>100</v>
      </c>
      <c r="L189" s="153">
        <f t="shared" si="42"/>
        <v>78799.628661512965</v>
      </c>
      <c r="M189" s="115"/>
      <c r="N189" s="63">
        <f t="shared" si="43"/>
        <v>374.60813368536878</v>
      </c>
      <c r="O189" s="63">
        <f t="shared" si="44"/>
        <v>297.50830254353394</v>
      </c>
      <c r="P189" s="63">
        <f t="shared" si="45"/>
        <v>242.24329888066529</v>
      </c>
      <c r="Q189" s="63">
        <f t="shared" si="46"/>
        <v>358.81885228759347</v>
      </c>
      <c r="R189" s="63">
        <f t="shared" si="47"/>
        <v>435.91868342942831</v>
      </c>
      <c r="S189" s="63">
        <f t="shared" si="48"/>
        <v>491.18368709229696</v>
      </c>
      <c r="T189" s="63">
        <f t="shared" si="55"/>
        <v>50895.371338486977</v>
      </c>
      <c r="U189" s="63">
        <f t="shared" si="56"/>
        <v>55292.970652248267</v>
      </c>
      <c r="W189" s="63">
        <f t="shared" si="53"/>
        <v>15055</v>
      </c>
      <c r="X189" s="63">
        <f t="shared" si="54"/>
        <v>25500</v>
      </c>
      <c r="Y189" s="151">
        <f t="shared" si="49"/>
        <v>733.42698597296226</v>
      </c>
      <c r="Z189" s="63">
        <f t="shared" si="50"/>
        <v>150</v>
      </c>
      <c r="AA189" s="153">
        <f t="shared" si="51"/>
        <v>63957.029347751784</v>
      </c>
      <c r="AB189" s="49">
        <f>(AA188+F189+S189+Z189)+((AA188+F189+S189+Z189)*(Dashboard!$I$20/'Amortization Schedule'!$D$13))</f>
        <v>67622.144300607077</v>
      </c>
      <c r="AC189" s="49">
        <f>(L188+J189+R189+K189)+((L188+J189+R189+K189)*(Dashboard!$I$20/'Amortization Schedule'!$D$13))</f>
        <v>82620.015339703401</v>
      </c>
      <c r="AD189" s="46">
        <f t="shared" si="52"/>
        <v>5682.0548022977346</v>
      </c>
    </row>
    <row r="190" spans="3:30" x14ac:dyDescent="0.25">
      <c r="C190" s="150">
        <f t="shared" ca="1" si="38"/>
        <v>48354</v>
      </c>
      <c r="D190" s="149">
        <v>171</v>
      </c>
      <c r="E190" s="120"/>
      <c r="F190" s="151">
        <f t="shared" si="39"/>
        <v>733.42698597296226</v>
      </c>
      <c r="G190" s="63">
        <v>0</v>
      </c>
      <c r="H190" s="153">
        <f t="shared" si="40"/>
        <v>99176.51904082713</v>
      </c>
      <c r="I190" s="115"/>
      <c r="J190" s="151">
        <f t="shared" si="41"/>
        <v>733.42698597296226</v>
      </c>
      <c r="K190" s="133">
        <v>100</v>
      </c>
      <c r="L190" s="153">
        <f t="shared" si="42"/>
        <v>78261.700283020677</v>
      </c>
      <c r="M190" s="115"/>
      <c r="N190" s="63">
        <f t="shared" si="43"/>
        <v>373.2625629892903</v>
      </c>
      <c r="O190" s="63">
        <f t="shared" si="44"/>
        <v>295.49860748067363</v>
      </c>
      <c r="P190" s="63">
        <f t="shared" si="45"/>
        <v>239.83886005406919</v>
      </c>
      <c r="Q190" s="63">
        <f t="shared" si="46"/>
        <v>360.16442298367195</v>
      </c>
      <c r="R190" s="63">
        <f t="shared" si="47"/>
        <v>437.92837849228863</v>
      </c>
      <c r="S190" s="63">
        <f t="shared" si="48"/>
        <v>493.58812591889307</v>
      </c>
      <c r="T190" s="63">
        <f t="shared" si="55"/>
        <v>51333.299716979265</v>
      </c>
      <c r="U190" s="63">
        <f t="shared" si="56"/>
        <v>55786.558778167157</v>
      </c>
      <c r="W190" s="63">
        <f t="shared" si="53"/>
        <v>15155</v>
      </c>
      <c r="X190" s="63">
        <f t="shared" si="54"/>
        <v>25650</v>
      </c>
      <c r="Y190" s="151">
        <f t="shared" si="49"/>
        <v>733.42698597296226</v>
      </c>
      <c r="Z190" s="63">
        <f t="shared" si="50"/>
        <v>150</v>
      </c>
      <c r="AA190" s="153">
        <f t="shared" si="51"/>
        <v>63313.441221832894</v>
      </c>
      <c r="AB190" s="49">
        <f>(AA189+F190+S190+Z190)+((AA189+F190+S190+Z190)*(Dashboard!$I$20/'Amortization Schedule'!$D$13))</f>
        <v>66967.395571134723</v>
      </c>
      <c r="AC190" s="49">
        <f>(L189+J190+R190+K190)+((L189+J190+R190+K190)*(Dashboard!$I$20/'Amortization Schedule'!$D$13))</f>
        <v>82072.758626627678</v>
      </c>
      <c r="AD190" s="46">
        <f t="shared" si="52"/>
        <v>5759.8187578063516</v>
      </c>
    </row>
    <row r="191" spans="3:30" x14ac:dyDescent="0.25">
      <c r="C191" s="150">
        <f t="shared" ca="1" si="38"/>
        <v>48384</v>
      </c>
      <c r="D191" s="149">
        <v>172</v>
      </c>
      <c r="E191" s="120"/>
      <c r="F191" s="151">
        <f t="shared" si="39"/>
        <v>733.42698597296226</v>
      </c>
      <c r="G191" s="63">
        <v>0</v>
      </c>
      <c r="H191" s="153">
        <f t="shared" si="40"/>
        <v>98815.004001257272</v>
      </c>
      <c r="I191" s="115"/>
      <c r="J191" s="151">
        <f t="shared" si="41"/>
        <v>733.42698597296226</v>
      </c>
      <c r="K191" s="133">
        <v>100</v>
      </c>
      <c r="L191" s="153">
        <f t="shared" si="42"/>
        <v>77721.754673109041</v>
      </c>
      <c r="M191" s="115"/>
      <c r="N191" s="63">
        <f t="shared" si="43"/>
        <v>371.91194640310152</v>
      </c>
      <c r="O191" s="63">
        <f t="shared" si="44"/>
        <v>293.48137606132752</v>
      </c>
      <c r="P191" s="63">
        <f t="shared" si="45"/>
        <v>237.42540458187335</v>
      </c>
      <c r="Q191" s="63">
        <f t="shared" si="46"/>
        <v>361.51503956986073</v>
      </c>
      <c r="R191" s="63">
        <f t="shared" si="47"/>
        <v>439.94560991163473</v>
      </c>
      <c r="S191" s="63">
        <f t="shared" si="48"/>
        <v>496.00158139108891</v>
      </c>
      <c r="T191" s="63">
        <f t="shared" si="55"/>
        <v>51773.245326890901</v>
      </c>
      <c r="U191" s="63">
        <f t="shared" si="56"/>
        <v>56282.560359558243</v>
      </c>
      <c r="W191" s="63">
        <f t="shared" si="53"/>
        <v>15255</v>
      </c>
      <c r="X191" s="63">
        <f t="shared" si="54"/>
        <v>25800</v>
      </c>
      <c r="Y191" s="151">
        <f t="shared" si="49"/>
        <v>733.42698597296226</v>
      </c>
      <c r="Z191" s="63">
        <f t="shared" si="50"/>
        <v>150</v>
      </c>
      <c r="AA191" s="153">
        <f t="shared" si="51"/>
        <v>62667.439640441808</v>
      </c>
      <c r="AB191" s="49">
        <f>(AA190+F191+S191+Z191)+((AA190+F191+S191+Z191)*(Dashboard!$I$20/'Amortization Schedule'!$D$13))</f>
        <v>66310.19153392686</v>
      </c>
      <c r="AC191" s="49">
        <f>(L190+J191+R191+K191)+((L190+J191+R191+K191)*(Dashboard!$I$20/'Amortization Schedule'!$D$13))</f>
        <v>81523.449700877914</v>
      </c>
      <c r="AD191" s="46">
        <f t="shared" si="52"/>
        <v>5838.2493281481256</v>
      </c>
    </row>
    <row r="192" spans="3:30" x14ac:dyDescent="0.25">
      <c r="C192" s="150">
        <f t="shared" ca="1" si="38"/>
        <v>48414</v>
      </c>
      <c r="D192" s="149">
        <v>173</v>
      </c>
      <c r="E192" s="120"/>
      <c r="F192" s="151">
        <f t="shared" si="39"/>
        <v>733.42698597296226</v>
      </c>
      <c r="G192" s="63">
        <v>0</v>
      </c>
      <c r="H192" s="153">
        <f t="shared" si="40"/>
        <v>98452.133280289025</v>
      </c>
      <c r="I192" s="115"/>
      <c r="J192" s="151">
        <f t="shared" si="41"/>
        <v>733.42698597296226</v>
      </c>
      <c r="K192" s="133">
        <v>100</v>
      </c>
      <c r="L192" s="153">
        <f t="shared" si="42"/>
        <v>77179.784267160241</v>
      </c>
      <c r="M192" s="115"/>
      <c r="N192" s="63">
        <f t="shared" si="43"/>
        <v>370.55626500471459</v>
      </c>
      <c r="O192" s="63">
        <f t="shared" si="44"/>
        <v>291.45658002415888</v>
      </c>
      <c r="P192" s="63">
        <f t="shared" si="45"/>
        <v>235.00289865165678</v>
      </c>
      <c r="Q192" s="63">
        <f t="shared" si="46"/>
        <v>362.87072096824767</v>
      </c>
      <c r="R192" s="63">
        <f t="shared" si="47"/>
        <v>441.97040594880337</v>
      </c>
      <c r="S192" s="63">
        <f t="shared" si="48"/>
        <v>498.42408732130548</v>
      </c>
      <c r="T192" s="63">
        <f t="shared" si="55"/>
        <v>52215.215732839708</v>
      </c>
      <c r="U192" s="63">
        <f t="shared" si="56"/>
        <v>56780.984446879549</v>
      </c>
      <c r="W192" s="63">
        <f t="shared" si="53"/>
        <v>15355</v>
      </c>
      <c r="X192" s="63">
        <f t="shared" si="54"/>
        <v>25950</v>
      </c>
      <c r="Y192" s="151">
        <f t="shared" si="49"/>
        <v>733.42698597296226</v>
      </c>
      <c r="Z192" s="63">
        <f t="shared" si="50"/>
        <v>150</v>
      </c>
      <c r="AA192" s="153">
        <f t="shared" si="51"/>
        <v>62019.015553120502</v>
      </c>
      <c r="AB192" s="49">
        <f>(AA191+F192+S192+Z192)+((AA191+F192+S192+Z192)*(Dashboard!$I$20/'Amortization Schedule'!$D$13))</f>
        <v>65650.522981579474</v>
      </c>
      <c r="AC192" s="49">
        <f>(L191+J192+R192+K192)+((L191+J192+R192+K192)*(Dashboard!$I$20/'Amortization Schedule'!$D$13))</f>
        <v>80972.080866656572</v>
      </c>
      <c r="AD192" s="46">
        <f t="shared" si="52"/>
        <v>5917.3490131286817</v>
      </c>
    </row>
    <row r="193" spans="3:30" x14ac:dyDescent="0.25">
      <c r="C193" s="150">
        <f t="shared" ca="1" si="38"/>
        <v>48444</v>
      </c>
      <c r="D193" s="149">
        <v>174</v>
      </c>
      <c r="E193" s="120"/>
      <c r="F193" s="151">
        <f t="shared" si="39"/>
        <v>733.42698597296226</v>
      </c>
      <c r="G193" s="63">
        <v>0</v>
      </c>
      <c r="H193" s="153">
        <f t="shared" si="40"/>
        <v>98087.901794117148</v>
      </c>
      <c r="I193" s="115"/>
      <c r="J193" s="151">
        <f t="shared" si="41"/>
        <v>733.42698597296226</v>
      </c>
      <c r="K193" s="133">
        <v>100</v>
      </c>
      <c r="L193" s="153">
        <f t="shared" si="42"/>
        <v>76635.781472189134</v>
      </c>
      <c r="M193" s="115"/>
      <c r="N193" s="63">
        <f t="shared" si="43"/>
        <v>369.19549980108366</v>
      </c>
      <c r="O193" s="63">
        <f t="shared" si="44"/>
        <v>289.42419100185089</v>
      </c>
      <c r="P193" s="63">
        <f t="shared" si="45"/>
        <v>232.57130832420188</v>
      </c>
      <c r="Q193" s="63">
        <f t="shared" si="46"/>
        <v>364.2314861718786</v>
      </c>
      <c r="R193" s="63">
        <f t="shared" si="47"/>
        <v>444.00279497111137</v>
      </c>
      <c r="S193" s="63">
        <f t="shared" si="48"/>
        <v>500.85567764876038</v>
      </c>
      <c r="T193" s="63">
        <f t="shared" si="55"/>
        <v>52659.218527810823</v>
      </c>
      <c r="U193" s="63">
        <f t="shared" si="56"/>
        <v>57281.840124528309</v>
      </c>
      <c r="W193" s="63">
        <f t="shared" si="53"/>
        <v>15455</v>
      </c>
      <c r="X193" s="63">
        <f t="shared" si="54"/>
        <v>26100</v>
      </c>
      <c r="Y193" s="151">
        <f t="shared" si="49"/>
        <v>733.42698597296226</v>
      </c>
      <c r="Z193" s="63">
        <f t="shared" si="50"/>
        <v>150</v>
      </c>
      <c r="AA193" s="153">
        <f t="shared" si="51"/>
        <v>61368.159875471742</v>
      </c>
      <c r="AB193" s="49">
        <f>(AA192+F193+S193+Z193)+((AA192+F193+S193+Z193)*(Dashboard!$I$20/'Amortization Schedule'!$D$13))</f>
        <v>64988.380672160776</v>
      </c>
      <c r="AC193" s="49">
        <f>(L192+J193+R193+K193)+((L192+J193+R193+K193)*(Dashboard!$I$20/'Amortization Schedule'!$D$13))</f>
        <v>80418.644399306926</v>
      </c>
      <c r="AD193" s="46">
        <f t="shared" si="52"/>
        <v>5997.1203219279141</v>
      </c>
    </row>
    <row r="194" spans="3:30" x14ac:dyDescent="0.25">
      <c r="C194" s="150">
        <f t="shared" ca="1" si="38"/>
        <v>48474</v>
      </c>
      <c r="D194" s="149">
        <v>175</v>
      </c>
      <c r="E194" s="120"/>
      <c r="F194" s="151">
        <f t="shared" si="39"/>
        <v>733.42698597296226</v>
      </c>
      <c r="G194" s="63">
        <v>0</v>
      </c>
      <c r="H194" s="153">
        <f t="shared" si="40"/>
        <v>97722.304439872125</v>
      </c>
      <c r="I194" s="115"/>
      <c r="J194" s="151">
        <f t="shared" si="41"/>
        <v>733.42698597296226</v>
      </c>
      <c r="K194" s="133">
        <v>100</v>
      </c>
      <c r="L194" s="153">
        <f t="shared" si="42"/>
        <v>76089.738666736885</v>
      </c>
      <c r="M194" s="115"/>
      <c r="N194" s="63">
        <f t="shared" si="43"/>
        <v>367.82963172793905</v>
      </c>
      <c r="O194" s="63">
        <f t="shared" si="44"/>
        <v>287.38418052070926</v>
      </c>
      <c r="P194" s="63">
        <f t="shared" si="45"/>
        <v>230.13059953301902</v>
      </c>
      <c r="Q194" s="63">
        <f t="shared" si="46"/>
        <v>365.59735424502321</v>
      </c>
      <c r="R194" s="63">
        <f t="shared" si="47"/>
        <v>446.04280545225299</v>
      </c>
      <c r="S194" s="63">
        <f t="shared" si="48"/>
        <v>503.29638643994326</v>
      </c>
      <c r="T194" s="63">
        <f t="shared" si="55"/>
        <v>53105.261333263079</v>
      </c>
      <c r="U194" s="63">
        <f t="shared" si="56"/>
        <v>57785.136510968252</v>
      </c>
      <c r="W194" s="63">
        <f t="shared" si="53"/>
        <v>15555</v>
      </c>
      <c r="X194" s="63">
        <f t="shared" si="54"/>
        <v>26250</v>
      </c>
      <c r="Y194" s="151">
        <f t="shared" si="49"/>
        <v>733.42698597296226</v>
      </c>
      <c r="Z194" s="63">
        <f t="shared" si="50"/>
        <v>150</v>
      </c>
      <c r="AA194" s="153">
        <f t="shared" si="51"/>
        <v>60714.863489031799</v>
      </c>
      <c r="AB194" s="49">
        <f>(AA193+F194+S194+Z194)+((AA193+F194+S194+Z194)*(Dashboard!$I$20/'Amortization Schedule'!$D$13))</f>
        <v>64323.75532908176</v>
      </c>
      <c r="AC194" s="49">
        <f>(L193+J194+R194+K194)+((L193+J194+R194+K194)*(Dashboard!$I$20/'Amortization Schedule'!$D$13))</f>
        <v>79863.132545204717</v>
      </c>
      <c r="AD194" s="46">
        <f t="shared" si="52"/>
        <v>6077.5657731351439</v>
      </c>
    </row>
    <row r="195" spans="3:30" x14ac:dyDescent="0.25">
      <c r="C195" s="150">
        <f t="shared" ca="1" si="38"/>
        <v>48504</v>
      </c>
      <c r="D195" s="149">
        <v>176</v>
      </c>
      <c r="E195" s="120"/>
      <c r="F195" s="151">
        <f t="shared" si="39"/>
        <v>733.42698597296226</v>
      </c>
      <c r="G195" s="63">
        <v>0</v>
      </c>
      <c r="H195" s="153">
        <f t="shared" si="40"/>
        <v>97355.336095548686</v>
      </c>
      <c r="I195" s="115"/>
      <c r="J195" s="151">
        <f t="shared" si="41"/>
        <v>733.42698597296226</v>
      </c>
      <c r="K195" s="133">
        <v>100</v>
      </c>
      <c r="L195" s="153">
        <f t="shared" si="42"/>
        <v>75541.64820076419</v>
      </c>
      <c r="M195" s="115"/>
      <c r="N195" s="63">
        <f t="shared" si="43"/>
        <v>366.45864164952019</v>
      </c>
      <c r="O195" s="63">
        <f t="shared" si="44"/>
        <v>285.33652000026331</v>
      </c>
      <c r="P195" s="63">
        <f t="shared" si="45"/>
        <v>227.68073808386924</v>
      </c>
      <c r="Q195" s="63">
        <f t="shared" si="46"/>
        <v>366.96834432344201</v>
      </c>
      <c r="R195" s="63">
        <f t="shared" si="47"/>
        <v>448.09046597269895</v>
      </c>
      <c r="S195" s="63">
        <f t="shared" si="48"/>
        <v>505.74624788909301</v>
      </c>
      <c r="T195" s="63">
        <f t="shared" si="55"/>
        <v>53553.351799235781</v>
      </c>
      <c r="U195" s="63">
        <f t="shared" si="56"/>
        <v>58290.882758857348</v>
      </c>
      <c r="W195" s="63">
        <f t="shared" si="53"/>
        <v>15655</v>
      </c>
      <c r="X195" s="63">
        <f t="shared" si="54"/>
        <v>26400</v>
      </c>
      <c r="Y195" s="151">
        <f t="shared" si="49"/>
        <v>733.42698597296226</v>
      </c>
      <c r="Z195" s="63">
        <f t="shared" si="50"/>
        <v>150</v>
      </c>
      <c r="AA195" s="153">
        <f t="shared" si="51"/>
        <v>60059.117241142703</v>
      </c>
      <c r="AB195" s="49">
        <f>(AA194+F195+S195+Z195)+((AA194+F195+S195+Z195)*(Dashboard!$I$20/'Amortization Schedule'!$D$13))</f>
        <v>63656.637640966204</v>
      </c>
      <c r="AC195" s="49">
        <f>(L194+J195+R195+K195)+((L194+J195+R195+K195)*(Dashboard!$I$20/'Amortization Schedule'!$D$13))</f>
        <v>79305.537521649618</v>
      </c>
      <c r="AD195" s="46">
        <f t="shared" si="52"/>
        <v>6158.6878947844007</v>
      </c>
    </row>
    <row r="196" spans="3:30" x14ac:dyDescent="0.25">
      <c r="C196" s="150">
        <f t="shared" ca="1" si="38"/>
        <v>48534</v>
      </c>
      <c r="D196" s="149">
        <v>177</v>
      </c>
      <c r="E196" s="120"/>
      <c r="F196" s="151">
        <f t="shared" si="39"/>
        <v>733.42698597296226</v>
      </c>
      <c r="G196" s="63">
        <v>0</v>
      </c>
      <c r="H196" s="153">
        <f t="shared" si="40"/>
        <v>96986.991619934037</v>
      </c>
      <c r="I196" s="115"/>
      <c r="J196" s="151">
        <f t="shared" si="41"/>
        <v>733.42698597296226</v>
      </c>
      <c r="K196" s="133">
        <v>100</v>
      </c>
      <c r="L196" s="153">
        <f t="shared" si="42"/>
        <v>74991.502395544099</v>
      </c>
      <c r="M196" s="115"/>
      <c r="N196" s="63">
        <f t="shared" si="43"/>
        <v>365.08251035830727</v>
      </c>
      <c r="O196" s="63">
        <f t="shared" si="44"/>
        <v>283.28118075286568</v>
      </c>
      <c r="P196" s="63">
        <f t="shared" si="45"/>
        <v>225.22168965428514</v>
      </c>
      <c r="Q196" s="63">
        <f t="shared" si="46"/>
        <v>368.34447561465487</v>
      </c>
      <c r="R196" s="63">
        <f t="shared" si="47"/>
        <v>450.14580522009658</v>
      </c>
      <c r="S196" s="63">
        <f t="shared" si="48"/>
        <v>508.20529631867714</v>
      </c>
      <c r="T196" s="63">
        <f t="shared" si="55"/>
        <v>54003.497604455879</v>
      </c>
      <c r="U196" s="63">
        <f t="shared" si="56"/>
        <v>58799.088055176027</v>
      </c>
      <c r="W196" s="63">
        <f t="shared" si="53"/>
        <v>15755</v>
      </c>
      <c r="X196" s="63">
        <f t="shared" si="54"/>
        <v>26550</v>
      </c>
      <c r="Y196" s="151">
        <f t="shared" si="49"/>
        <v>733.42698597296226</v>
      </c>
      <c r="Z196" s="63">
        <f t="shared" si="50"/>
        <v>150</v>
      </c>
      <c r="AA196" s="153">
        <f t="shared" si="51"/>
        <v>59400.911944824024</v>
      </c>
      <c r="AB196" s="49">
        <f>(AA195+F196+S196+Z196)+((AA195+F196+S196+Z196)*(Dashboard!$I$20/'Amortization Schedule'!$D$13))</f>
        <v>62987.018261520199</v>
      </c>
      <c r="AC196" s="49">
        <f>(L195+J196+R196+K196)+((L195+J196+R196+K196)*(Dashboard!$I$20/'Amortization Schedule'!$D$13))</f>
        <v>78745.851516756185</v>
      </c>
      <c r="AD196" s="46">
        <f t="shared" si="52"/>
        <v>6240.4892243898421</v>
      </c>
    </row>
    <row r="197" spans="3:30" x14ac:dyDescent="0.25">
      <c r="C197" s="150">
        <f t="shared" ca="1" si="38"/>
        <v>48564</v>
      </c>
      <c r="D197" s="149">
        <v>178</v>
      </c>
      <c r="E197" s="120"/>
      <c r="F197" s="151">
        <f t="shared" si="39"/>
        <v>733.42698597296226</v>
      </c>
      <c r="G197" s="63">
        <v>0</v>
      </c>
      <c r="H197" s="153">
        <f t="shared" si="40"/>
        <v>96617.265852535827</v>
      </c>
      <c r="I197" s="115"/>
      <c r="J197" s="151">
        <f t="shared" si="41"/>
        <v>733.42698597296226</v>
      </c>
      <c r="K197" s="133">
        <v>100</v>
      </c>
      <c r="L197" s="153">
        <f t="shared" si="42"/>
        <v>74439.29354355442</v>
      </c>
      <c r="M197" s="115"/>
      <c r="N197" s="63">
        <f t="shared" si="43"/>
        <v>363.70121857475243</v>
      </c>
      <c r="O197" s="63">
        <f t="shared" si="44"/>
        <v>281.21813398329039</v>
      </c>
      <c r="P197" s="63">
        <f t="shared" si="45"/>
        <v>222.75341979309007</v>
      </c>
      <c r="Q197" s="63">
        <f t="shared" si="46"/>
        <v>369.72576739820983</v>
      </c>
      <c r="R197" s="63">
        <f t="shared" si="47"/>
        <v>452.20885198967187</v>
      </c>
      <c r="S197" s="63">
        <f t="shared" si="48"/>
        <v>510.67356617987218</v>
      </c>
      <c r="T197" s="63">
        <f t="shared" si="55"/>
        <v>54455.70645644555</v>
      </c>
      <c r="U197" s="63">
        <f t="shared" si="56"/>
        <v>59309.761621355901</v>
      </c>
      <c r="W197" s="63">
        <f t="shared" si="53"/>
        <v>15855</v>
      </c>
      <c r="X197" s="63">
        <f t="shared" si="54"/>
        <v>26700</v>
      </c>
      <c r="Y197" s="151">
        <f t="shared" si="49"/>
        <v>733.42698597296226</v>
      </c>
      <c r="Z197" s="63">
        <f t="shared" si="50"/>
        <v>150</v>
      </c>
      <c r="AA197" s="153">
        <f t="shared" si="51"/>
        <v>58740.23837864415</v>
      </c>
      <c r="AB197" s="49">
        <f>(AA196+F197+S197+Z197)+((AA196+F197+S197+Z197)*(Dashboard!$I$20/'Amortization Schedule'!$D$13))</f>
        <v>62314.887809401276</v>
      </c>
      <c r="AC197" s="49">
        <f>(L196+J197+R197+K197)+((L196+J197+R197+K197)*(Dashboard!$I$20/'Amortization Schedule'!$D$13))</f>
        <v>78184.066689344414</v>
      </c>
      <c r="AD197" s="46">
        <f t="shared" si="52"/>
        <v>6322.9723089813042</v>
      </c>
    </row>
    <row r="198" spans="3:30" x14ac:dyDescent="0.25">
      <c r="C198" s="150">
        <f t="shared" ca="1" si="38"/>
        <v>48594</v>
      </c>
      <c r="D198" s="149">
        <v>179</v>
      </c>
      <c r="E198" s="120"/>
      <c r="F198" s="151">
        <f t="shared" si="39"/>
        <v>733.42698597296226</v>
      </c>
      <c r="G198" s="63">
        <v>0</v>
      </c>
      <c r="H198" s="153">
        <f t="shared" si="40"/>
        <v>96246.153613509872</v>
      </c>
      <c r="I198" s="115"/>
      <c r="J198" s="151">
        <f t="shared" si="41"/>
        <v>733.42698597296226</v>
      </c>
      <c r="K198" s="133">
        <v>100</v>
      </c>
      <c r="L198" s="153">
        <f t="shared" si="42"/>
        <v>73885.013908369787</v>
      </c>
      <c r="M198" s="115"/>
      <c r="N198" s="63">
        <f t="shared" si="43"/>
        <v>362.31474694700904</v>
      </c>
      <c r="O198" s="63">
        <f t="shared" si="44"/>
        <v>279.14735078832905</v>
      </c>
      <c r="P198" s="63">
        <f t="shared" si="45"/>
        <v>220.27589391991555</v>
      </c>
      <c r="Q198" s="63">
        <f t="shared" si="46"/>
        <v>371.11223902595322</v>
      </c>
      <c r="R198" s="63">
        <f t="shared" si="47"/>
        <v>454.27963518463321</v>
      </c>
      <c r="S198" s="63">
        <f t="shared" si="48"/>
        <v>513.15109205304668</v>
      </c>
      <c r="T198" s="63">
        <f t="shared" si="55"/>
        <v>54909.986091630184</v>
      </c>
      <c r="U198" s="63">
        <f t="shared" si="56"/>
        <v>59822.91271340895</v>
      </c>
      <c r="W198" s="63">
        <f t="shared" si="53"/>
        <v>15955</v>
      </c>
      <c r="X198" s="63">
        <f t="shared" si="54"/>
        <v>26850</v>
      </c>
      <c r="Y198" s="151">
        <f t="shared" si="49"/>
        <v>733.42698597296226</v>
      </c>
      <c r="Z198" s="63">
        <f t="shared" si="50"/>
        <v>150</v>
      </c>
      <c r="AA198" s="153">
        <f t="shared" si="51"/>
        <v>58077.087286591101</v>
      </c>
      <c r="AB198" s="49">
        <f>(AA197+F198+S198+Z198)+((AA197+F198+S198+Z198)*(Dashboard!$I$20/'Amortization Schedule'!$D$13))</f>
        <v>61640.236868086911</v>
      </c>
      <c r="AC198" s="49">
        <f>(L197+J198+R198+K198)+((L197+J198+R198+K198)*(Dashboard!$I$20/'Amortization Schedule'!$D$13))</f>
        <v>77620.175168829825</v>
      </c>
      <c r="AD198" s="46">
        <f t="shared" si="52"/>
        <v>6406.1397051399845</v>
      </c>
    </row>
    <row r="199" spans="3:30" x14ac:dyDescent="0.25">
      <c r="C199" s="150">
        <f t="shared" ca="1" si="38"/>
        <v>48624</v>
      </c>
      <c r="D199" s="149">
        <v>180</v>
      </c>
      <c r="E199" s="120"/>
      <c r="F199" s="151">
        <f t="shared" si="39"/>
        <v>733.42698597296226</v>
      </c>
      <c r="G199" s="63">
        <v>0</v>
      </c>
      <c r="H199" s="153">
        <f t="shared" si="40"/>
        <v>95873.649703587565</v>
      </c>
      <c r="I199" s="115"/>
      <c r="J199" s="151">
        <f t="shared" si="41"/>
        <v>733.42698597296226</v>
      </c>
      <c r="K199" s="133">
        <v>100</v>
      </c>
      <c r="L199" s="153">
        <f t="shared" si="42"/>
        <v>73328.655724553217</v>
      </c>
      <c r="M199" s="115"/>
      <c r="N199" s="63">
        <f t="shared" si="43"/>
        <v>360.92307605066179</v>
      </c>
      <c r="O199" s="63">
        <f t="shared" si="44"/>
        <v>277.06880215638671</v>
      </c>
      <c r="P199" s="63">
        <f t="shared" si="45"/>
        <v>217.78907732471663</v>
      </c>
      <c r="Q199" s="63">
        <f t="shared" si="46"/>
        <v>372.50390992230052</v>
      </c>
      <c r="R199" s="63">
        <f t="shared" si="47"/>
        <v>456.35818381657555</v>
      </c>
      <c r="S199" s="63">
        <f t="shared" si="48"/>
        <v>515.63790864824568</v>
      </c>
      <c r="T199" s="63">
        <f t="shared" si="55"/>
        <v>55366.344275446761</v>
      </c>
      <c r="U199" s="63">
        <f t="shared" si="56"/>
        <v>60338.550622057199</v>
      </c>
      <c r="W199" s="63">
        <f t="shared" si="53"/>
        <v>16055</v>
      </c>
      <c r="X199" s="63">
        <f t="shared" si="54"/>
        <v>27000</v>
      </c>
      <c r="Y199" s="151">
        <f t="shared" si="49"/>
        <v>733.42698597296226</v>
      </c>
      <c r="Z199" s="63">
        <f t="shared" si="50"/>
        <v>150</v>
      </c>
      <c r="AA199" s="153">
        <f t="shared" si="51"/>
        <v>57411.449377942852</v>
      </c>
      <c r="AB199" s="49">
        <f>(AA198+F199+S199+Z199)+((AA198+F199+S199+Z199)*(Dashboard!$I$20/'Amortization Schedule'!$D$13))</f>
        <v>60963.05598574262</v>
      </c>
      <c r="AC199" s="49">
        <f>(L198+J199+R199+K199)+((L198+J199+R199+K199)*(Dashboard!$I$20/'Amortization Schedule'!$D$13))</f>
        <v>77054.169055113307</v>
      </c>
      <c r="AD199" s="46">
        <f t="shared" si="52"/>
        <v>6489.9939790342596</v>
      </c>
    </row>
    <row r="200" spans="3:30" x14ac:dyDescent="0.25">
      <c r="C200" s="150">
        <f t="shared" ca="1" si="38"/>
        <v>48654</v>
      </c>
      <c r="D200" s="149">
        <v>181</v>
      </c>
      <c r="E200" s="120"/>
      <c r="F200" s="151">
        <f t="shared" si="39"/>
        <v>733.42698597296226</v>
      </c>
      <c r="G200" s="63">
        <v>0</v>
      </c>
      <c r="H200" s="153">
        <f t="shared" si="40"/>
        <v>95499.748904003063</v>
      </c>
      <c r="I200" s="115"/>
      <c r="J200" s="151">
        <f t="shared" si="41"/>
        <v>733.42698597296226</v>
      </c>
      <c r="K200" s="133">
        <v>100</v>
      </c>
      <c r="L200" s="153">
        <f t="shared" si="42"/>
        <v>72770.211197547324</v>
      </c>
      <c r="M200" s="115"/>
      <c r="N200" s="63">
        <f t="shared" si="43"/>
        <v>359.5261863884532</v>
      </c>
      <c r="O200" s="63">
        <f t="shared" si="44"/>
        <v>274.98245896707454</v>
      </c>
      <c r="P200" s="63">
        <f t="shared" si="45"/>
        <v>215.29293516728569</v>
      </c>
      <c r="Q200" s="63">
        <f t="shared" si="46"/>
        <v>373.90079958450906</v>
      </c>
      <c r="R200" s="63">
        <f t="shared" si="47"/>
        <v>458.44452700588772</v>
      </c>
      <c r="S200" s="63">
        <f t="shared" si="48"/>
        <v>518.13405080567657</v>
      </c>
      <c r="T200" s="63">
        <f t="shared" si="55"/>
        <v>55824.788802452647</v>
      </c>
      <c r="U200" s="63">
        <f t="shared" si="56"/>
        <v>60856.684672862873</v>
      </c>
      <c r="W200" s="63">
        <f t="shared" si="53"/>
        <v>16155</v>
      </c>
      <c r="X200" s="63">
        <f t="shared" si="54"/>
        <v>27150</v>
      </c>
      <c r="Y200" s="151">
        <f t="shared" si="49"/>
        <v>733.42698597296226</v>
      </c>
      <c r="Z200" s="63">
        <f t="shared" si="50"/>
        <v>150</v>
      </c>
      <c r="AA200" s="153">
        <f t="shared" si="51"/>
        <v>56743.315327137178</v>
      </c>
      <c r="AB200" s="49">
        <f>(AA199+F200+S200+Z200)+((AA199+F200+S200+Z200)*(Dashboard!$I$20/'Amortization Schedule'!$D$13))</f>
        <v>60283.335675089525</v>
      </c>
      <c r="AC200" s="49">
        <f>(L199+J200+R200+K200)+((L199+J200+R200+K200)*(Dashboard!$I$20/'Amortization Schedule'!$D$13))</f>
        <v>76486.04041847038</v>
      </c>
      <c r="AD200" s="46">
        <f t="shared" si="52"/>
        <v>6574.5377064556378</v>
      </c>
    </row>
    <row r="201" spans="3:30" x14ac:dyDescent="0.25">
      <c r="C201" s="150">
        <f t="shared" ca="1" si="38"/>
        <v>48684</v>
      </c>
      <c r="D201" s="149">
        <v>182</v>
      </c>
      <c r="E201" s="120"/>
      <c r="F201" s="151">
        <f t="shared" si="39"/>
        <v>733.42698597296226</v>
      </c>
      <c r="G201" s="63">
        <v>0</v>
      </c>
      <c r="H201" s="153">
        <f t="shared" si="40"/>
        <v>95124.445976420116</v>
      </c>
      <c r="I201" s="115"/>
      <c r="J201" s="151">
        <f t="shared" si="41"/>
        <v>733.42698597296226</v>
      </c>
      <c r="K201" s="133">
        <v>100</v>
      </c>
      <c r="L201" s="153">
        <f t="shared" si="42"/>
        <v>72209.672503565162</v>
      </c>
      <c r="M201" s="115"/>
      <c r="N201" s="63">
        <f t="shared" si="43"/>
        <v>358.12405839001121</v>
      </c>
      <c r="O201" s="63">
        <f t="shared" si="44"/>
        <v>272.88829199080243</v>
      </c>
      <c r="P201" s="63">
        <f t="shared" si="45"/>
        <v>212.78743247676439</v>
      </c>
      <c r="Q201" s="63">
        <f t="shared" si="46"/>
        <v>375.30292758295099</v>
      </c>
      <c r="R201" s="63">
        <f t="shared" si="47"/>
        <v>460.53869398215983</v>
      </c>
      <c r="S201" s="63">
        <f t="shared" si="48"/>
        <v>520.63955349619789</v>
      </c>
      <c r="T201" s="63">
        <f t="shared" si="55"/>
        <v>56285.327496434809</v>
      </c>
      <c r="U201" s="63">
        <f t="shared" si="56"/>
        <v>61377.324226359073</v>
      </c>
      <c r="W201" s="63">
        <f t="shared" si="53"/>
        <v>16255</v>
      </c>
      <c r="X201" s="63">
        <f t="shared" si="54"/>
        <v>27300</v>
      </c>
      <c r="Y201" s="151">
        <f t="shared" si="49"/>
        <v>733.42698597296226</v>
      </c>
      <c r="Z201" s="63">
        <f t="shared" si="50"/>
        <v>150</v>
      </c>
      <c r="AA201" s="153">
        <f t="shared" si="51"/>
        <v>56072.675773640978</v>
      </c>
      <c r="AB201" s="49">
        <f>(AA200+F201+S201+Z201)+((AA200+F201+S201+Z201)*(Dashboard!$I$20/'Amortization Schedule'!$D$13))</f>
        <v>59601.066413271496</v>
      </c>
      <c r="AC201" s="49">
        <f>(L200+J201+R201+K201)+((L200+J201+R201+K201)*(Dashboard!$I$20/'Amortization Schedule'!$D$13))</f>
        <v>75915.781299440016</v>
      </c>
      <c r="AD201" s="46">
        <f t="shared" si="52"/>
        <v>6659.7734728548467</v>
      </c>
    </row>
    <row r="202" spans="3:30" x14ac:dyDescent="0.25">
      <c r="C202" s="150">
        <f t="shared" ca="1" si="38"/>
        <v>48714</v>
      </c>
      <c r="D202" s="149">
        <v>183</v>
      </c>
      <c r="E202" s="120"/>
      <c r="F202" s="151">
        <f t="shared" si="39"/>
        <v>733.42698597296226</v>
      </c>
      <c r="G202" s="63">
        <v>0</v>
      </c>
      <c r="H202" s="153">
        <f t="shared" si="40"/>
        <v>94747.735662858729</v>
      </c>
      <c r="I202" s="115"/>
      <c r="J202" s="151">
        <f t="shared" si="41"/>
        <v>733.42698597296226</v>
      </c>
      <c r="K202" s="133">
        <v>100</v>
      </c>
      <c r="L202" s="153">
        <f t="shared" si="42"/>
        <v>71647.031789480563</v>
      </c>
      <c r="M202" s="115"/>
      <c r="N202" s="63">
        <f t="shared" si="43"/>
        <v>356.71667241157513</v>
      </c>
      <c r="O202" s="63">
        <f t="shared" si="44"/>
        <v>270.78627188836936</v>
      </c>
      <c r="P202" s="63">
        <f t="shared" si="45"/>
        <v>210.27253415115365</v>
      </c>
      <c r="Q202" s="63">
        <f t="shared" si="46"/>
        <v>376.71031356138712</v>
      </c>
      <c r="R202" s="63">
        <f t="shared" si="47"/>
        <v>462.6407140845929</v>
      </c>
      <c r="S202" s="63">
        <f t="shared" si="48"/>
        <v>523.15445182180861</v>
      </c>
      <c r="T202" s="63">
        <f t="shared" si="55"/>
        <v>56747.968210519401</v>
      </c>
      <c r="U202" s="63">
        <f t="shared" si="56"/>
        <v>61900.47867818088</v>
      </c>
      <c r="W202" s="63">
        <f t="shared" si="53"/>
        <v>16355</v>
      </c>
      <c r="X202" s="63">
        <f t="shared" si="54"/>
        <v>27450</v>
      </c>
      <c r="Y202" s="151">
        <f t="shared" si="49"/>
        <v>733.42698597296226</v>
      </c>
      <c r="Z202" s="63">
        <f t="shared" si="50"/>
        <v>150</v>
      </c>
      <c r="AA202" s="153">
        <f t="shared" si="51"/>
        <v>55399.521321819171</v>
      </c>
      <c r="AB202" s="49">
        <f>(AA201+F202+S202+Z202)+((AA201+F202+S202+Z202)*(Dashboard!$I$20/'Amortization Schedule'!$D$13))</f>
        <v>58916.23864172164</v>
      </c>
      <c r="AC202" s="49">
        <f>(L201+J202+R202+K202)+((L201+J202+R202+K202)*(Dashboard!$I$20/'Amortization Schedule'!$D$13))</f>
        <v>75343.3837087133</v>
      </c>
      <c r="AD202" s="46">
        <f t="shared" si="52"/>
        <v>6745.7038733780528</v>
      </c>
    </row>
    <row r="203" spans="3:30" x14ac:dyDescent="0.25">
      <c r="C203" s="150">
        <f t="shared" ca="1" si="38"/>
        <v>48744</v>
      </c>
      <c r="D203" s="149">
        <v>184</v>
      </c>
      <c r="E203" s="120"/>
      <c r="F203" s="151">
        <f t="shared" si="39"/>
        <v>733.42698597296226</v>
      </c>
      <c r="G203" s="63">
        <v>0</v>
      </c>
      <c r="H203" s="153">
        <f t="shared" si="40"/>
        <v>94369.612685621483</v>
      </c>
      <c r="I203" s="115"/>
      <c r="J203" s="151">
        <f t="shared" si="41"/>
        <v>733.42698597296226</v>
      </c>
      <c r="K203" s="133">
        <v>100</v>
      </c>
      <c r="L203" s="153">
        <f t="shared" si="42"/>
        <v>71082.281172718154</v>
      </c>
      <c r="M203" s="115"/>
      <c r="N203" s="63">
        <f t="shared" si="43"/>
        <v>355.30400873571995</v>
      </c>
      <c r="O203" s="63">
        <f t="shared" si="44"/>
        <v>268.67636921055208</v>
      </c>
      <c r="P203" s="63">
        <f t="shared" si="45"/>
        <v>207.74820495682189</v>
      </c>
      <c r="Q203" s="63">
        <f t="shared" si="46"/>
        <v>378.12297723724231</v>
      </c>
      <c r="R203" s="63">
        <f t="shared" si="47"/>
        <v>464.75061676241017</v>
      </c>
      <c r="S203" s="63">
        <f t="shared" si="48"/>
        <v>525.67878101614042</v>
      </c>
      <c r="T203" s="63">
        <f t="shared" si="55"/>
        <v>57212.718827281809</v>
      </c>
      <c r="U203" s="63">
        <f t="shared" si="56"/>
        <v>62426.15745919702</v>
      </c>
      <c r="W203" s="63">
        <f t="shared" si="53"/>
        <v>16455</v>
      </c>
      <c r="X203" s="63">
        <f t="shared" si="54"/>
        <v>27600</v>
      </c>
      <c r="Y203" s="151">
        <f t="shared" si="49"/>
        <v>733.42698597296226</v>
      </c>
      <c r="Z203" s="63">
        <f t="shared" si="50"/>
        <v>150</v>
      </c>
      <c r="AA203" s="153">
        <f t="shared" si="51"/>
        <v>54723.842540803031</v>
      </c>
      <c r="AB203" s="49">
        <f>(AA202+F203+S203+Z203)+((AA202+F203+S203+Z203)*(Dashboard!$I$20/'Amortization Schedule'!$D$13))</f>
        <v>58228.84276602848</v>
      </c>
      <c r="AC203" s="49">
        <f>(L202+J203+R203+K203)+((L202+J203+R203+K203)*(Dashboard!$I$20/'Amortization Schedule'!$D$13))</f>
        <v>74768.839627021342</v>
      </c>
      <c r="AD203" s="46">
        <f t="shared" si="52"/>
        <v>6832.3315129032208</v>
      </c>
    </row>
    <row r="204" spans="3:30" x14ac:dyDescent="0.25">
      <c r="C204" s="150">
        <f t="shared" ca="1" si="38"/>
        <v>48774</v>
      </c>
      <c r="D204" s="149">
        <v>185</v>
      </c>
      <c r="E204" s="120"/>
      <c r="F204" s="151">
        <f t="shared" si="39"/>
        <v>733.42698597296226</v>
      </c>
      <c r="G204" s="63">
        <v>0</v>
      </c>
      <c r="H204" s="153">
        <f t="shared" si="40"/>
        <v>93990.071747219597</v>
      </c>
      <c r="I204" s="115"/>
      <c r="J204" s="151">
        <f t="shared" si="41"/>
        <v>733.42698597296226</v>
      </c>
      <c r="K204" s="133">
        <v>100</v>
      </c>
      <c r="L204" s="153">
        <f t="shared" si="42"/>
        <v>70515.412741142878</v>
      </c>
      <c r="M204" s="115"/>
      <c r="N204" s="63">
        <f t="shared" si="43"/>
        <v>353.88604757108033</v>
      </c>
      <c r="O204" s="63">
        <f t="shared" si="44"/>
        <v>266.55855439769306</v>
      </c>
      <c r="P204" s="63">
        <f t="shared" si="45"/>
        <v>205.21440952801134</v>
      </c>
      <c r="Q204" s="63">
        <f t="shared" si="46"/>
        <v>379.54093840188193</v>
      </c>
      <c r="R204" s="63">
        <f t="shared" si="47"/>
        <v>466.8684315752692</v>
      </c>
      <c r="S204" s="63">
        <f t="shared" si="48"/>
        <v>528.21257644495086</v>
      </c>
      <c r="T204" s="63">
        <f t="shared" si="55"/>
        <v>57679.587258857078</v>
      </c>
      <c r="U204" s="63">
        <f t="shared" si="56"/>
        <v>62954.370035641972</v>
      </c>
      <c r="W204" s="63">
        <f t="shared" si="53"/>
        <v>16555</v>
      </c>
      <c r="X204" s="63">
        <f t="shared" si="54"/>
        <v>27750</v>
      </c>
      <c r="Y204" s="151">
        <f t="shared" si="49"/>
        <v>733.42698597296226</v>
      </c>
      <c r="Z204" s="63">
        <f t="shared" si="50"/>
        <v>150</v>
      </c>
      <c r="AA204" s="153">
        <f t="shared" si="51"/>
        <v>54045.629964358079</v>
      </c>
      <c r="AB204" s="49">
        <f>(AA203+F204+S204+Z204)+((AA203+F204+S204+Z204)*(Dashboard!$I$20/'Amortization Schedule'!$D$13))</f>
        <v>57538.869155801469</v>
      </c>
      <c r="AC204" s="49">
        <f>(L203+J204+R204+K204)+((L203+J204+R204+K204)*(Dashboard!$I$20/'Amortization Schedule'!$D$13))</f>
        <v>74192.141005023062</v>
      </c>
      <c r="AD204" s="46">
        <f t="shared" si="52"/>
        <v>6919.6590060766084</v>
      </c>
    </row>
    <row r="205" spans="3:30" x14ac:dyDescent="0.25">
      <c r="C205" s="150">
        <f t="shared" ca="1" si="38"/>
        <v>48804</v>
      </c>
      <c r="D205" s="149">
        <v>186</v>
      </c>
      <c r="E205" s="120"/>
      <c r="F205" s="151">
        <f t="shared" si="39"/>
        <v>733.42698597296226</v>
      </c>
      <c r="G205" s="63">
        <v>0</v>
      </c>
      <c r="H205" s="153">
        <f t="shared" si="40"/>
        <v>93609.107530298716</v>
      </c>
      <c r="I205" s="115"/>
      <c r="J205" s="151">
        <f t="shared" si="41"/>
        <v>733.42698597296226</v>
      </c>
      <c r="K205" s="133">
        <v>100</v>
      </c>
      <c r="L205" s="153">
        <f t="shared" si="42"/>
        <v>69946.418552949195</v>
      </c>
      <c r="M205" s="115"/>
      <c r="N205" s="63">
        <f t="shared" si="43"/>
        <v>352.46276905207327</v>
      </c>
      <c r="O205" s="63">
        <f t="shared" si="44"/>
        <v>264.43279777928581</v>
      </c>
      <c r="P205" s="63">
        <f t="shared" si="45"/>
        <v>202.67111236634278</v>
      </c>
      <c r="Q205" s="63">
        <f t="shared" si="46"/>
        <v>380.96421692088899</v>
      </c>
      <c r="R205" s="63">
        <f t="shared" si="47"/>
        <v>468.99418819367645</v>
      </c>
      <c r="S205" s="63">
        <f t="shared" si="48"/>
        <v>530.7558736066195</v>
      </c>
      <c r="T205" s="63">
        <f t="shared" si="55"/>
        <v>58148.581447050754</v>
      </c>
      <c r="U205" s="63">
        <f t="shared" si="56"/>
        <v>63485.125909248593</v>
      </c>
      <c r="W205" s="63">
        <f t="shared" si="53"/>
        <v>16655</v>
      </c>
      <c r="X205" s="63">
        <f t="shared" si="54"/>
        <v>27900</v>
      </c>
      <c r="Y205" s="151">
        <f t="shared" si="49"/>
        <v>733.42698597296226</v>
      </c>
      <c r="Z205" s="63">
        <f t="shared" si="50"/>
        <v>150</v>
      </c>
      <c r="AA205" s="153">
        <f t="shared" si="51"/>
        <v>53364.874090751458</v>
      </c>
      <c r="AB205" s="49">
        <f>(AA204+F205+S205+Z205)+((AA204+F205+S205+Z205)*(Dashboard!$I$20/'Amortization Schedule'!$D$13))</f>
        <v>56846.308144536102</v>
      </c>
      <c r="AC205" s="49">
        <f>(L204+J205+R205+K205)+((L204+J205+R205+K205)*(Dashboard!$I$20/'Amortization Schedule'!$D$13))</f>
        <v>73613.279763192273</v>
      </c>
      <c r="AD205" s="46">
        <f t="shared" si="52"/>
        <v>7007.6889773493958</v>
      </c>
    </row>
    <row r="206" spans="3:30" x14ac:dyDescent="0.25">
      <c r="C206" s="150">
        <f t="shared" ca="1" si="38"/>
        <v>48834</v>
      </c>
      <c r="D206" s="149">
        <v>187</v>
      </c>
      <c r="E206" s="120"/>
      <c r="F206" s="151">
        <f t="shared" si="39"/>
        <v>733.42698597296226</v>
      </c>
      <c r="G206" s="63">
        <v>0</v>
      </c>
      <c r="H206" s="153">
        <f t="shared" si="40"/>
        <v>93226.71469756437</v>
      </c>
      <c r="I206" s="115"/>
      <c r="J206" s="151">
        <f t="shared" si="41"/>
        <v>733.42698597296226</v>
      </c>
      <c r="K206" s="133">
        <v>100</v>
      </c>
      <c r="L206" s="153">
        <f t="shared" si="42"/>
        <v>69375.290636549791</v>
      </c>
      <c r="M206" s="115"/>
      <c r="N206" s="63">
        <f t="shared" si="43"/>
        <v>351.03415323861998</v>
      </c>
      <c r="O206" s="63">
        <f t="shared" si="44"/>
        <v>262.29906957355945</v>
      </c>
      <c r="P206" s="63">
        <f t="shared" si="45"/>
        <v>200.11827784031797</v>
      </c>
      <c r="Q206" s="63">
        <f t="shared" si="46"/>
        <v>382.39283273434233</v>
      </c>
      <c r="R206" s="63">
        <f t="shared" si="47"/>
        <v>471.12791639940281</v>
      </c>
      <c r="S206" s="63">
        <f t="shared" si="48"/>
        <v>533.30870813264426</v>
      </c>
      <c r="T206" s="63">
        <f t="shared" si="55"/>
        <v>58619.709363450158</v>
      </c>
      <c r="U206" s="63">
        <f t="shared" si="56"/>
        <v>64018.434617381237</v>
      </c>
      <c r="W206" s="63">
        <f t="shared" si="53"/>
        <v>16755</v>
      </c>
      <c r="X206" s="63">
        <f t="shared" si="54"/>
        <v>28050</v>
      </c>
      <c r="Y206" s="151">
        <f t="shared" si="49"/>
        <v>733.42698597296226</v>
      </c>
      <c r="Z206" s="63">
        <f t="shared" si="50"/>
        <v>150</v>
      </c>
      <c r="AA206" s="153">
        <f t="shared" si="51"/>
        <v>52681.565382618814</v>
      </c>
      <c r="AB206" s="49">
        <f>(AA205+F206+S206+Z206)+((AA205+F206+S206+Z206)*(Dashboard!$I$20/'Amortization Schedule'!$D$13))</f>
        <v>56151.150029478493</v>
      </c>
      <c r="AC206" s="49">
        <f>(L205+J206+R206+K206)+((L205+J206+R206+K206)*(Dashboard!$I$20/'Amortization Schedule'!$D$13))</f>
        <v>73032.247791704605</v>
      </c>
      <c r="AD206" s="46">
        <f t="shared" si="52"/>
        <v>7096.4240610144561</v>
      </c>
    </row>
    <row r="207" spans="3:30" x14ac:dyDescent="0.25">
      <c r="C207" s="150">
        <f t="shared" ca="1" si="38"/>
        <v>48864</v>
      </c>
      <c r="D207" s="149">
        <v>188</v>
      </c>
      <c r="E207" s="120"/>
      <c r="F207" s="151">
        <f t="shared" si="39"/>
        <v>733.42698597296226</v>
      </c>
      <c r="G207" s="63">
        <v>0</v>
      </c>
      <c r="H207" s="153">
        <f t="shared" si="40"/>
        <v>92842.887891707273</v>
      </c>
      <c r="I207" s="115"/>
      <c r="J207" s="151">
        <f t="shared" si="41"/>
        <v>733.42698597296226</v>
      </c>
      <c r="K207" s="133">
        <v>100</v>
      </c>
      <c r="L207" s="153">
        <f t="shared" si="42"/>
        <v>68802.02099046389</v>
      </c>
      <c r="M207" s="115"/>
      <c r="N207" s="63">
        <f t="shared" si="43"/>
        <v>349.60018011586618</v>
      </c>
      <c r="O207" s="63">
        <f t="shared" si="44"/>
        <v>260.15733988706171</v>
      </c>
      <c r="P207" s="63">
        <f t="shared" si="45"/>
        <v>197.55587018482055</v>
      </c>
      <c r="Q207" s="63">
        <f t="shared" si="46"/>
        <v>383.82680585709608</v>
      </c>
      <c r="R207" s="63">
        <f t="shared" si="47"/>
        <v>473.26964608590055</v>
      </c>
      <c r="S207" s="63">
        <f t="shared" si="48"/>
        <v>535.87111578814165</v>
      </c>
      <c r="T207" s="63">
        <f t="shared" si="55"/>
        <v>59092.979009536059</v>
      </c>
      <c r="U207" s="63">
        <f t="shared" si="56"/>
        <v>64554.305733169378</v>
      </c>
      <c r="W207" s="63">
        <f t="shared" si="53"/>
        <v>16855</v>
      </c>
      <c r="X207" s="63">
        <f t="shared" si="54"/>
        <v>28200</v>
      </c>
      <c r="Y207" s="151">
        <f t="shared" si="49"/>
        <v>733.42698597296226</v>
      </c>
      <c r="Z207" s="63">
        <f t="shared" si="50"/>
        <v>150</v>
      </c>
      <c r="AA207" s="153">
        <f t="shared" si="51"/>
        <v>51995.694266830673</v>
      </c>
      <c r="AB207" s="49">
        <f>(AA206+F207+S207+Z207)+((AA206+F207+S207+Z207)*(Dashboard!$I$20/'Amortization Schedule'!$D$13))</f>
        <v>55453.385071489414</v>
      </c>
      <c r="AC207" s="49">
        <f>(L206+J207+R207+K207)+((L206+J207+R207+K207)*(Dashboard!$I$20/'Amortization Schedule'!$D$13))</f>
        <v>72449.036950323876</v>
      </c>
      <c r="AD207" s="46">
        <f t="shared" si="52"/>
        <v>7185.8669012432601</v>
      </c>
    </row>
    <row r="208" spans="3:30" x14ac:dyDescent="0.25">
      <c r="C208" s="150">
        <f t="shared" ca="1" si="38"/>
        <v>48894</v>
      </c>
      <c r="D208" s="149">
        <v>189</v>
      </c>
      <c r="E208" s="120"/>
      <c r="F208" s="151">
        <f t="shared" si="39"/>
        <v>733.42698597296226</v>
      </c>
      <c r="G208" s="63">
        <v>0</v>
      </c>
      <c r="H208" s="153">
        <f t="shared" si="40"/>
        <v>92457.621735328212</v>
      </c>
      <c r="I208" s="115"/>
      <c r="J208" s="151">
        <f t="shared" si="41"/>
        <v>733.42698597296226</v>
      </c>
      <c r="K208" s="133">
        <v>100</v>
      </c>
      <c r="L208" s="153">
        <f t="shared" si="42"/>
        <v>68226.601583205163</v>
      </c>
      <c r="M208" s="115"/>
      <c r="N208" s="63">
        <f t="shared" si="43"/>
        <v>348.16082959390201</v>
      </c>
      <c r="O208" s="63">
        <f t="shared" si="44"/>
        <v>258.00757871423957</v>
      </c>
      <c r="P208" s="63">
        <f t="shared" si="45"/>
        <v>194.98385350061503</v>
      </c>
      <c r="Q208" s="63">
        <f t="shared" si="46"/>
        <v>385.26615637906019</v>
      </c>
      <c r="R208" s="63">
        <f t="shared" si="47"/>
        <v>475.41940725872269</v>
      </c>
      <c r="S208" s="63">
        <f t="shared" si="48"/>
        <v>538.4431324723472</v>
      </c>
      <c r="T208" s="63">
        <f t="shared" si="55"/>
        <v>59568.398416794778</v>
      </c>
      <c r="U208" s="63">
        <f t="shared" si="56"/>
        <v>65092.748865641726</v>
      </c>
      <c r="W208" s="63">
        <f t="shared" si="53"/>
        <v>16955</v>
      </c>
      <c r="X208" s="63">
        <f t="shared" si="54"/>
        <v>28350</v>
      </c>
      <c r="Y208" s="151">
        <f t="shared" si="49"/>
        <v>733.42698597296226</v>
      </c>
      <c r="Z208" s="63">
        <f t="shared" si="50"/>
        <v>150</v>
      </c>
      <c r="AA208" s="153">
        <f t="shared" si="51"/>
        <v>51307.251134358325</v>
      </c>
      <c r="AB208" s="49">
        <f>(AA207+F208+S208+Z208)+((AA207+F208+S208+Z208)*(Dashboard!$I$20/'Amortization Schedule'!$D$13))</f>
        <v>54753.003494907884</v>
      </c>
      <c r="AC208" s="49">
        <f>(L207+J208+R208+K208)+((L207+J208+R208+K208)*(Dashboard!$I$20/'Amortization Schedule'!$D$13))</f>
        <v>71863.639068287972</v>
      </c>
      <c r="AD208" s="46">
        <f t="shared" si="52"/>
        <v>7276.0201521229228</v>
      </c>
    </row>
    <row r="209" spans="3:30" x14ac:dyDescent="0.25">
      <c r="C209" s="150">
        <f t="shared" ca="1" si="38"/>
        <v>48924</v>
      </c>
      <c r="D209" s="149">
        <v>190</v>
      </c>
      <c r="E209" s="120"/>
      <c r="F209" s="151">
        <f t="shared" si="39"/>
        <v>733.42698597296226</v>
      </c>
      <c r="G209" s="63">
        <v>0</v>
      </c>
      <c r="H209" s="153">
        <f t="shared" si="40"/>
        <v>92070.910830862733</v>
      </c>
      <c r="I209" s="115"/>
      <c r="J209" s="151">
        <f t="shared" si="41"/>
        <v>733.42698597296226</v>
      </c>
      <c r="K209" s="133">
        <v>100</v>
      </c>
      <c r="L209" s="153">
        <f t="shared" si="42"/>
        <v>67649.024353169225</v>
      </c>
      <c r="M209" s="115"/>
      <c r="N209" s="63">
        <f t="shared" si="43"/>
        <v>346.71608150748051</v>
      </c>
      <c r="O209" s="63">
        <f t="shared" si="44"/>
        <v>255.84975593701935</v>
      </c>
      <c r="P209" s="63">
        <f t="shared" si="45"/>
        <v>192.40219175384371</v>
      </c>
      <c r="Q209" s="63">
        <f t="shared" si="46"/>
        <v>386.71090446548169</v>
      </c>
      <c r="R209" s="63">
        <f t="shared" si="47"/>
        <v>477.57723003594288</v>
      </c>
      <c r="S209" s="63">
        <f t="shared" si="48"/>
        <v>541.02479421911858</v>
      </c>
      <c r="T209" s="63">
        <f t="shared" si="55"/>
        <v>60045.975646830724</v>
      </c>
      <c r="U209" s="63">
        <f t="shared" si="56"/>
        <v>65633.773659860846</v>
      </c>
      <c r="W209" s="63">
        <f t="shared" si="53"/>
        <v>17055</v>
      </c>
      <c r="X209" s="63">
        <f t="shared" si="54"/>
        <v>28500</v>
      </c>
      <c r="Y209" s="151">
        <f t="shared" si="49"/>
        <v>733.42698597296226</v>
      </c>
      <c r="Z209" s="63">
        <f t="shared" si="50"/>
        <v>150</v>
      </c>
      <c r="AA209" s="153">
        <f t="shared" si="51"/>
        <v>50616.226340139205</v>
      </c>
      <c r="AB209" s="49">
        <f>(AA208+F209+S209+Z209)+((AA208+F209+S209+Z209)*(Dashboard!$I$20/'Amortization Schedule'!$D$13))</f>
        <v>54049.995487414169</v>
      </c>
      <c r="AC209" s="49">
        <f>(L208+J209+R209+K209)+((L208+J209+R209+K209)*(Dashboard!$I$20/'Amortization Schedule'!$D$13))</f>
        <v>71276.045944194426</v>
      </c>
      <c r="AD209" s="46">
        <f t="shared" si="52"/>
        <v>7366.8864776933842</v>
      </c>
    </row>
    <row r="210" spans="3:30" x14ac:dyDescent="0.25">
      <c r="C210" s="150">
        <f t="shared" ca="1" si="38"/>
        <v>48954</v>
      </c>
      <c r="D210" s="149">
        <v>191</v>
      </c>
      <c r="E210" s="120"/>
      <c r="F210" s="151">
        <f t="shared" si="39"/>
        <v>733.42698597296226</v>
      </c>
      <c r="G210" s="63">
        <v>0</v>
      </c>
      <c r="H210" s="153">
        <f t="shared" si="40"/>
        <v>91682.74976050551</v>
      </c>
      <c r="I210" s="115"/>
      <c r="J210" s="151">
        <f t="shared" si="41"/>
        <v>733.42698597296226</v>
      </c>
      <c r="K210" s="133">
        <v>100</v>
      </c>
      <c r="L210" s="153">
        <f t="shared" si="42"/>
        <v>67069.281208520653</v>
      </c>
      <c r="M210" s="115"/>
      <c r="N210" s="63">
        <f t="shared" si="43"/>
        <v>345.26591561573508</v>
      </c>
      <c r="O210" s="63">
        <f t="shared" si="44"/>
        <v>253.68384132438459</v>
      </c>
      <c r="P210" s="63">
        <f t="shared" si="45"/>
        <v>189.810848775522</v>
      </c>
      <c r="Q210" s="63">
        <f t="shared" si="46"/>
        <v>388.16107035722723</v>
      </c>
      <c r="R210" s="63">
        <f t="shared" si="47"/>
        <v>479.74314464857764</v>
      </c>
      <c r="S210" s="63">
        <f t="shared" si="48"/>
        <v>543.61613719744025</v>
      </c>
      <c r="T210" s="63">
        <f t="shared" si="55"/>
        <v>60525.718791479303</v>
      </c>
      <c r="U210" s="63">
        <f t="shared" si="56"/>
        <v>66177.389797058291</v>
      </c>
      <c r="W210" s="63">
        <f t="shared" si="53"/>
        <v>17155</v>
      </c>
      <c r="X210" s="63">
        <f t="shared" si="54"/>
        <v>28650</v>
      </c>
      <c r="Y210" s="151">
        <f t="shared" si="49"/>
        <v>733.42698597296226</v>
      </c>
      <c r="Z210" s="63">
        <f t="shared" si="50"/>
        <v>150</v>
      </c>
      <c r="AA210" s="153">
        <f t="shared" si="51"/>
        <v>49922.610202941767</v>
      </c>
      <c r="AB210" s="49">
        <f>(AA209+F210+S210+Z210)+((AA209+F210+S210+Z210)*(Dashboard!$I$20/'Amortization Schedule'!$D$13))</f>
        <v>53344.351199892342</v>
      </c>
      <c r="AC210" s="49">
        <f>(L209+J210+R210+K210)+((L209+J210+R210+K210)*(Dashboard!$I$20/'Amortization Schedule'!$D$13))</f>
        <v>70686.249345885532</v>
      </c>
      <c r="AD210" s="46">
        <f t="shared" si="52"/>
        <v>7458.4685519847344</v>
      </c>
    </row>
    <row r="211" spans="3:30" x14ac:dyDescent="0.25">
      <c r="C211" s="150">
        <f t="shared" ref="C211:C274" ca="1" si="57">$D$11+(D211*30)</f>
        <v>48984</v>
      </c>
      <c r="D211" s="149">
        <v>192</v>
      </c>
      <c r="E211" s="120"/>
      <c r="F211" s="151">
        <f t="shared" si="39"/>
        <v>733.42698597296226</v>
      </c>
      <c r="G211" s="63">
        <v>0</v>
      </c>
      <c r="H211" s="153">
        <f t="shared" si="40"/>
        <v>91293.133086134447</v>
      </c>
      <c r="I211" s="115"/>
      <c r="J211" s="151">
        <f t="shared" si="41"/>
        <v>733.42698597296226</v>
      </c>
      <c r="K211" s="133">
        <v>100</v>
      </c>
      <c r="L211" s="153">
        <f t="shared" si="42"/>
        <v>66487.364027079646</v>
      </c>
      <c r="M211" s="115"/>
      <c r="N211" s="63">
        <f t="shared" si="43"/>
        <v>343.81031160189536</v>
      </c>
      <c r="O211" s="63">
        <f t="shared" si="44"/>
        <v>251.50980453195245</v>
      </c>
      <c r="P211" s="63">
        <f t="shared" si="45"/>
        <v>187.20978826103163</v>
      </c>
      <c r="Q211" s="63">
        <f t="shared" si="46"/>
        <v>389.61667437106684</v>
      </c>
      <c r="R211" s="63">
        <f t="shared" si="47"/>
        <v>481.9171814410098</v>
      </c>
      <c r="S211" s="63">
        <f t="shared" si="48"/>
        <v>546.21719771193057</v>
      </c>
      <c r="T211" s="63">
        <f t="shared" si="55"/>
        <v>61007.63597292031</v>
      </c>
      <c r="U211" s="63">
        <f t="shared" si="56"/>
        <v>66723.60699477022</v>
      </c>
      <c r="W211" s="63">
        <f t="shared" si="53"/>
        <v>17255</v>
      </c>
      <c r="X211" s="63">
        <f t="shared" si="54"/>
        <v>28800</v>
      </c>
      <c r="Y211" s="151">
        <f t="shared" si="49"/>
        <v>733.42698597296226</v>
      </c>
      <c r="Z211" s="63">
        <f t="shared" si="50"/>
        <v>150</v>
      </c>
      <c r="AA211" s="153">
        <f t="shared" si="51"/>
        <v>49226.393005229838</v>
      </c>
      <c r="AB211" s="49">
        <f>(AA210+F211+S211+Z211)+((AA210+F211+S211+Z211)*(Dashboard!$I$20/'Amortization Schedule'!$D$13))</f>
        <v>52636.060746292322</v>
      </c>
      <c r="AC211" s="49">
        <f>(L210+J211+R211+K211)+((L210+J211+R211+K211)*(Dashboard!$I$20/'Amortization Schedule'!$D$13))</f>
        <v>70094.241010332989</v>
      </c>
      <c r="AD211" s="46">
        <f t="shared" si="52"/>
        <v>7550.7690590546772</v>
      </c>
    </row>
    <row r="212" spans="3:30" x14ac:dyDescent="0.25">
      <c r="C212" s="150">
        <f t="shared" ca="1" si="57"/>
        <v>49014</v>
      </c>
      <c r="D212" s="149">
        <v>193</v>
      </c>
      <c r="E212" s="120"/>
      <c r="F212" s="151">
        <f t="shared" ref="F212:F275" si="58">IF(ROUND(H211,5)&gt;0,D$14,0)</f>
        <v>733.42698597296226</v>
      </c>
      <c r="G212" s="63">
        <v>0</v>
      </c>
      <c r="H212" s="153">
        <f t="shared" ref="H212:H275" si="59">IF(ROUND(H211,5)&gt;0,H211-Q212,0)</f>
        <v>90902.055349234492</v>
      </c>
      <c r="I212" s="115"/>
      <c r="J212" s="151">
        <f t="shared" ref="J212:J275" si="60">IF(ROUND(L211,5)&gt;0,D$14,0)</f>
        <v>733.42698597296226</v>
      </c>
      <c r="K212" s="133">
        <v>100</v>
      </c>
      <c r="L212" s="153">
        <f t="shared" ref="L212:L275" si="61">IF(AND(ROUND(L211,5)&gt;0,SUM(T211,W211)&lt;$D$9),L211-R212-K212,0)</f>
        <v>65903.264656208237</v>
      </c>
      <c r="M212" s="115"/>
      <c r="N212" s="63">
        <f t="shared" ref="N212:N275" si="62">IF(F212&gt;0,IPMT(D$12/D$13,D212,D$10*D$13,-D$9),0)</f>
        <v>342.34924907300388</v>
      </c>
      <c r="O212" s="63">
        <f t="shared" ref="O212:O275" si="63">IF(AND(J212&gt;0,SUM(T211,W211)&lt;$D$9),($D$12/$D$13)*L211,0)</f>
        <v>249.32761510154867</v>
      </c>
      <c r="P212" s="63">
        <f t="shared" ref="P212:P275" si="64">IF(AND(Y212&gt;0,SUM(U211,X211)&lt;$D$9),($D$12/$D$13)*AA211,0)</f>
        <v>184.59897376961189</v>
      </c>
      <c r="Q212" s="63">
        <f t="shared" ref="Q212:Q275" si="65">IF(F212&gt;0,PPMT(D$12/D$13,D212,D$10*D$13,-D$9),0)</f>
        <v>391.07773689995838</v>
      </c>
      <c r="R212" s="63">
        <f t="shared" ref="R212:R275" si="66">IF(AND(J212&gt;0,SUM(T211,W211)&lt;$D$9),MIN(J212-O212,L211),0)</f>
        <v>484.09937087141361</v>
      </c>
      <c r="S212" s="63">
        <f t="shared" ref="S212:S275" si="67">IF(AND(Y212&gt;0,SUM(U211,X211)&lt;$D$9),MIN(Y212-P212,AA211),0)</f>
        <v>548.82801220335034</v>
      </c>
      <c r="T212" s="63">
        <f t="shared" si="55"/>
        <v>61491.735343791726</v>
      </c>
      <c r="U212" s="63">
        <f t="shared" si="56"/>
        <v>67272.435006973566</v>
      </c>
      <c r="W212" s="63">
        <f t="shared" si="53"/>
        <v>17355</v>
      </c>
      <c r="X212" s="63">
        <f t="shared" si="54"/>
        <v>28950</v>
      </c>
      <c r="Y212" s="151">
        <f t="shared" ref="Y212:Y275" si="68">IF(ROUND(AA211,5)&gt;0,D$14,0)</f>
        <v>733.42698597296226</v>
      </c>
      <c r="Z212" s="63">
        <f t="shared" ref="Z212:Z275" si="69">IF(SUM(U211,X211)&lt;$D$9,$D$15,0)</f>
        <v>150</v>
      </c>
      <c r="AA212" s="153">
        <f t="shared" ref="AA212:AA275" si="70">IF(AND(ROUND(AA211,5)&gt;0,SUM(U211,X211)&lt;$D$9),AA211-S212-Z212,AB212)</f>
        <v>48527.564993026484</v>
      </c>
      <c r="AB212" s="49">
        <f>(AA211+F212+S212+Z212)+((AA211+F212+S212+Z212)*(Dashboard!$I$20/'Amortization Schedule'!$D$13))</f>
        <v>51925.114203491306</v>
      </c>
      <c r="AC212" s="49">
        <f>(L211+J212+R212+K212)+((L211+J212+R212+K212)*(Dashboard!$I$20/'Amortization Schedule'!$D$13))</f>
        <v>69500.012643522117</v>
      </c>
      <c r="AD212" s="46">
        <f t="shared" ref="AD212:AD275" si="71">SUM((N212-O212),AD211)</f>
        <v>7643.7906930261324</v>
      </c>
    </row>
    <row r="213" spans="3:30" x14ac:dyDescent="0.25">
      <c r="C213" s="150">
        <f t="shared" ca="1" si="57"/>
        <v>49044</v>
      </c>
      <c r="D213" s="149">
        <v>194</v>
      </c>
      <c r="E213" s="120"/>
      <c r="F213" s="151">
        <f t="shared" si="58"/>
        <v>733.42698597296226</v>
      </c>
      <c r="G213" s="63">
        <v>0</v>
      </c>
      <c r="H213" s="153">
        <f t="shared" si="59"/>
        <v>90509.511070821158</v>
      </c>
      <c r="I213" s="115"/>
      <c r="J213" s="151">
        <f t="shared" si="60"/>
        <v>733.42698597296226</v>
      </c>
      <c r="K213" s="133">
        <v>100</v>
      </c>
      <c r="L213" s="153">
        <f t="shared" si="61"/>
        <v>65316.974912696052</v>
      </c>
      <c r="M213" s="115"/>
      <c r="N213" s="63">
        <f t="shared" si="62"/>
        <v>340.88270755962907</v>
      </c>
      <c r="O213" s="63">
        <f t="shared" si="63"/>
        <v>247.13724246078087</v>
      </c>
      <c r="P213" s="63">
        <f t="shared" si="64"/>
        <v>181.97836872384931</v>
      </c>
      <c r="Q213" s="63">
        <f t="shared" si="65"/>
        <v>392.54427841333319</v>
      </c>
      <c r="R213" s="63">
        <f t="shared" si="66"/>
        <v>486.28974351218142</v>
      </c>
      <c r="S213" s="63">
        <f t="shared" si="67"/>
        <v>551.44861724911289</v>
      </c>
      <c r="T213" s="63">
        <f t="shared" si="55"/>
        <v>61978.025087303911</v>
      </c>
      <c r="U213" s="63">
        <f t="shared" si="56"/>
        <v>67823.883624222683</v>
      </c>
      <c r="W213" s="63">
        <f t="shared" ref="W213:W276" si="72">W212+K213</f>
        <v>17455</v>
      </c>
      <c r="X213" s="63">
        <f t="shared" ref="X213:X276" si="73">X212+Z213</f>
        <v>29100</v>
      </c>
      <c r="Y213" s="151">
        <f t="shared" si="68"/>
        <v>733.42698597296226</v>
      </c>
      <c r="Z213" s="63">
        <f t="shared" si="69"/>
        <v>150</v>
      </c>
      <c r="AA213" s="153">
        <f t="shared" si="70"/>
        <v>47826.116375777368</v>
      </c>
      <c r="AB213" s="49">
        <f>(AA212+F213+S213+Z213)+((AA212+F213+S213+Z213)*(Dashboard!$I$20/'Amortization Schedule'!$D$13))</f>
        <v>51211.501611154774</v>
      </c>
      <c r="AC213" s="49">
        <f>(L212+J213+R213+K213)+((L212+J213+R213+K213)*(Dashboard!$I$20/'Amortization Schedule'!$D$13))</f>
        <v>68903.555920335726</v>
      </c>
      <c r="AD213" s="46">
        <f t="shared" si="71"/>
        <v>7737.5361581249808</v>
      </c>
    </row>
    <row r="214" spans="3:30" x14ac:dyDescent="0.25">
      <c r="C214" s="150">
        <f t="shared" ca="1" si="57"/>
        <v>49074</v>
      </c>
      <c r="D214" s="149">
        <v>195</v>
      </c>
      <c r="E214" s="120"/>
      <c r="F214" s="151">
        <f t="shared" si="58"/>
        <v>733.42698597296226</v>
      </c>
      <c r="G214" s="63">
        <v>0</v>
      </c>
      <c r="H214" s="153">
        <f t="shared" si="59"/>
        <v>90115.494751363774</v>
      </c>
      <c r="I214" s="115"/>
      <c r="J214" s="151">
        <f t="shared" si="60"/>
        <v>733.42698597296226</v>
      </c>
      <c r="K214" s="133">
        <v>100</v>
      </c>
      <c r="L214" s="153">
        <f t="shared" si="61"/>
        <v>64728.486582645703</v>
      </c>
      <c r="M214" s="115"/>
      <c r="N214" s="63">
        <f t="shared" si="62"/>
        <v>339.41066651557912</v>
      </c>
      <c r="O214" s="63">
        <f t="shared" si="63"/>
        <v>244.9386559226102</v>
      </c>
      <c r="P214" s="63">
        <f t="shared" si="64"/>
        <v>179.34793640916513</v>
      </c>
      <c r="Q214" s="63">
        <f t="shared" si="65"/>
        <v>394.01631945738325</v>
      </c>
      <c r="R214" s="63">
        <f t="shared" si="66"/>
        <v>488.48833005035203</v>
      </c>
      <c r="S214" s="63">
        <f t="shared" si="67"/>
        <v>554.07904956379707</v>
      </c>
      <c r="T214" s="63">
        <f t="shared" ref="T214:T277" si="74">T213+R214</f>
        <v>62466.513417354261</v>
      </c>
      <c r="U214" s="63">
        <f t="shared" ref="U214:U277" si="75">U213+S214</f>
        <v>68377.962673786475</v>
      </c>
      <c r="W214" s="63">
        <f t="shared" si="72"/>
        <v>17555</v>
      </c>
      <c r="X214" s="63">
        <f t="shared" si="73"/>
        <v>29250</v>
      </c>
      <c r="Y214" s="151">
        <f t="shared" si="68"/>
        <v>733.42698597296226</v>
      </c>
      <c r="Z214" s="63">
        <f t="shared" si="69"/>
        <v>150</v>
      </c>
      <c r="AA214" s="153">
        <f t="shared" si="70"/>
        <v>47122.037326213569</v>
      </c>
      <c r="AB214" s="49">
        <f>(AA213+F214+S214+Z214)+((AA213+F214+S214+Z214)*(Dashboard!$I$20/'Amortization Schedule'!$D$13))</f>
        <v>50495.212971596979</v>
      </c>
      <c r="AC214" s="49">
        <f>(L213+J214+R214+K214)+((L213+J214+R214+K214)*(Dashboard!$I$20/'Amortization Schedule'!$D$13))</f>
        <v>68304.862484437355</v>
      </c>
      <c r="AD214" s="46">
        <f t="shared" si="71"/>
        <v>7832.00816871795</v>
      </c>
    </row>
    <row r="215" spans="3:30" x14ac:dyDescent="0.25">
      <c r="C215" s="150">
        <f t="shared" ca="1" si="57"/>
        <v>49104</v>
      </c>
      <c r="D215" s="149">
        <v>196</v>
      </c>
      <c r="E215" s="120"/>
      <c r="F215" s="151">
        <f t="shared" si="58"/>
        <v>733.42698597296226</v>
      </c>
      <c r="G215" s="63">
        <v>0</v>
      </c>
      <c r="H215" s="153">
        <f t="shared" si="59"/>
        <v>89720.00087070842</v>
      </c>
      <c r="I215" s="115"/>
      <c r="J215" s="151">
        <f t="shared" si="60"/>
        <v>733.42698597296226</v>
      </c>
      <c r="K215" s="133">
        <v>100</v>
      </c>
      <c r="L215" s="153">
        <f t="shared" si="61"/>
        <v>64137.791421357659</v>
      </c>
      <c r="M215" s="115"/>
      <c r="N215" s="63">
        <f t="shared" si="62"/>
        <v>337.93310531761381</v>
      </c>
      <c r="O215" s="63">
        <f t="shared" si="63"/>
        <v>242.73182468492138</v>
      </c>
      <c r="P215" s="63">
        <f t="shared" si="64"/>
        <v>176.70763997330087</v>
      </c>
      <c r="Q215" s="63">
        <f t="shared" si="65"/>
        <v>395.49388065534845</v>
      </c>
      <c r="R215" s="63">
        <f t="shared" si="66"/>
        <v>490.69516128804088</v>
      </c>
      <c r="S215" s="63">
        <f t="shared" si="67"/>
        <v>556.71934599966141</v>
      </c>
      <c r="T215" s="63">
        <f t="shared" si="74"/>
        <v>62957.208578642305</v>
      </c>
      <c r="U215" s="63">
        <f t="shared" si="75"/>
        <v>68934.682019786138</v>
      </c>
      <c r="W215" s="63">
        <f t="shared" si="72"/>
        <v>17655</v>
      </c>
      <c r="X215" s="63">
        <f t="shared" si="73"/>
        <v>29400</v>
      </c>
      <c r="Y215" s="151">
        <f t="shared" si="68"/>
        <v>733.42698597296226</v>
      </c>
      <c r="Z215" s="63">
        <f t="shared" si="69"/>
        <v>150</v>
      </c>
      <c r="AA215" s="153">
        <f t="shared" si="70"/>
        <v>46415.317980213906</v>
      </c>
      <c r="AB215" s="49">
        <f>(AA214+F215+S215+Z215)+((AA214+F215+S215+Z215)*(Dashboard!$I$20/'Amortization Schedule'!$D$13))</f>
        <v>49776.238249640846</v>
      </c>
      <c r="AC215" s="49">
        <f>(L214+J215+R215+K215)+((L214+J215+R215+K215)*(Dashboard!$I$20/'Amortization Schedule'!$D$13))</f>
        <v>67703.923948154363</v>
      </c>
      <c r="AD215" s="46">
        <f t="shared" si="71"/>
        <v>7927.209449350642</v>
      </c>
    </row>
    <row r="216" spans="3:30" x14ac:dyDescent="0.25">
      <c r="C216" s="150">
        <f t="shared" ca="1" si="57"/>
        <v>49134</v>
      </c>
      <c r="D216" s="149">
        <v>197</v>
      </c>
      <c r="E216" s="120"/>
      <c r="F216" s="151">
        <f t="shared" si="58"/>
        <v>733.42698597296226</v>
      </c>
      <c r="G216" s="63">
        <v>0</v>
      </c>
      <c r="H216" s="153">
        <f t="shared" si="59"/>
        <v>89323.023888000607</v>
      </c>
      <c r="I216" s="115"/>
      <c r="J216" s="151">
        <f t="shared" si="60"/>
        <v>733.42698597296226</v>
      </c>
      <c r="K216" s="133">
        <v>100</v>
      </c>
      <c r="L216" s="153">
        <f t="shared" si="61"/>
        <v>63544.881153214788</v>
      </c>
      <c r="M216" s="115"/>
      <c r="N216" s="63">
        <f t="shared" si="62"/>
        <v>336.45000326515628</v>
      </c>
      <c r="O216" s="63">
        <f t="shared" si="63"/>
        <v>240.51671783009121</v>
      </c>
      <c r="P216" s="63">
        <f t="shared" si="64"/>
        <v>174.05744242580215</v>
      </c>
      <c r="Q216" s="63">
        <f t="shared" si="65"/>
        <v>396.97698270780597</v>
      </c>
      <c r="R216" s="63">
        <f t="shared" si="66"/>
        <v>492.91026814287102</v>
      </c>
      <c r="S216" s="63">
        <f t="shared" si="67"/>
        <v>559.36954354716011</v>
      </c>
      <c r="T216" s="63">
        <f t="shared" si="74"/>
        <v>63450.118846785175</v>
      </c>
      <c r="U216" s="63">
        <f t="shared" si="75"/>
        <v>69494.051563333298</v>
      </c>
      <c r="W216" s="63">
        <f t="shared" si="72"/>
        <v>17755</v>
      </c>
      <c r="X216" s="63">
        <f t="shared" si="73"/>
        <v>29550</v>
      </c>
      <c r="Y216" s="151">
        <f t="shared" si="68"/>
        <v>733.42698597296226</v>
      </c>
      <c r="Z216" s="63">
        <f t="shared" si="69"/>
        <v>150</v>
      </c>
      <c r="AA216" s="153">
        <f t="shared" si="70"/>
        <v>45705.948436666746</v>
      </c>
      <c r="AB216" s="49">
        <f>(AA215+F216+S216+Z216)+((AA215+F216+S216+Z216)*(Dashboard!$I$20/'Amortization Schedule'!$D$13))</f>
        <v>49054.567372477381</v>
      </c>
      <c r="AC216" s="49">
        <f>(L215+J216+R216+K216)+((L215+J216+R216+K216)*(Dashboard!$I$20/'Amortization Schedule'!$D$13))</f>
        <v>67100.731892360331</v>
      </c>
      <c r="AD216" s="46">
        <f t="shared" si="71"/>
        <v>8023.142734785707</v>
      </c>
    </row>
    <row r="217" spans="3:30" x14ac:dyDescent="0.25">
      <c r="C217" s="150">
        <f t="shared" ca="1" si="57"/>
        <v>49164</v>
      </c>
      <c r="D217" s="149">
        <v>198</v>
      </c>
      <c r="E217" s="120"/>
      <c r="F217" s="151">
        <f t="shared" si="58"/>
        <v>733.42698597296226</v>
      </c>
      <c r="G217" s="63">
        <v>0</v>
      </c>
      <c r="H217" s="153">
        <f t="shared" si="59"/>
        <v>88924.55824160765</v>
      </c>
      <c r="I217" s="115"/>
      <c r="J217" s="151">
        <f t="shared" si="60"/>
        <v>733.42698597296226</v>
      </c>
      <c r="K217" s="133">
        <v>100</v>
      </c>
      <c r="L217" s="153">
        <f t="shared" si="61"/>
        <v>62949.747471566385</v>
      </c>
      <c r="M217" s="115"/>
      <c r="N217" s="63">
        <f t="shared" si="62"/>
        <v>334.96133958000206</v>
      </c>
      <c r="O217" s="63">
        <f t="shared" si="63"/>
        <v>238.29330432455544</v>
      </c>
      <c r="P217" s="63">
        <f t="shared" si="64"/>
        <v>171.39730663750029</v>
      </c>
      <c r="Q217" s="63">
        <f t="shared" si="65"/>
        <v>398.4656463929602</v>
      </c>
      <c r="R217" s="63">
        <f t="shared" si="66"/>
        <v>495.13368164840682</v>
      </c>
      <c r="S217" s="63">
        <f t="shared" si="67"/>
        <v>562.02967933546199</v>
      </c>
      <c r="T217" s="63">
        <f t="shared" si="74"/>
        <v>63945.252528433579</v>
      </c>
      <c r="U217" s="63">
        <f t="shared" si="75"/>
        <v>70056.081242668763</v>
      </c>
      <c r="W217" s="63">
        <f t="shared" si="72"/>
        <v>17855</v>
      </c>
      <c r="X217" s="63">
        <f t="shared" si="73"/>
        <v>29700</v>
      </c>
      <c r="Y217" s="151">
        <f t="shared" si="68"/>
        <v>733.42698597296226</v>
      </c>
      <c r="Z217" s="63">
        <f t="shared" si="69"/>
        <v>150</v>
      </c>
      <c r="AA217" s="153">
        <f t="shared" si="70"/>
        <v>44993.918757331281</v>
      </c>
      <c r="AB217" s="49">
        <f>(AA216+F217+S217+Z217)+((AA216+F217+S217+Z217)*(Dashboard!$I$20/'Amortization Schedule'!$D$13))</f>
        <v>48330.190229524553</v>
      </c>
      <c r="AC217" s="49">
        <f>(L216+J217+R217+K217)+((L216+J217+R217+K217)*(Dashboard!$I$20/'Amortization Schedule'!$D$13))</f>
        <v>66495.27786635705</v>
      </c>
      <c r="AD217" s="46">
        <f t="shared" si="71"/>
        <v>8119.8107700411538</v>
      </c>
    </row>
    <row r="218" spans="3:30" x14ac:dyDescent="0.25">
      <c r="C218" s="150">
        <f t="shared" ca="1" si="57"/>
        <v>49194</v>
      </c>
      <c r="D218" s="149">
        <v>199</v>
      </c>
      <c r="E218" s="120"/>
      <c r="F218" s="151">
        <f t="shared" si="58"/>
        <v>733.42698597296226</v>
      </c>
      <c r="G218" s="63">
        <v>0</v>
      </c>
      <c r="H218" s="153">
        <f t="shared" si="59"/>
        <v>88524.598349040723</v>
      </c>
      <c r="I218" s="115"/>
      <c r="J218" s="151">
        <f t="shared" si="60"/>
        <v>733.42698597296226</v>
      </c>
      <c r="K218" s="133">
        <v>100</v>
      </c>
      <c r="L218" s="153">
        <f t="shared" si="61"/>
        <v>62352.382038611795</v>
      </c>
      <c r="M218" s="115"/>
      <c r="N218" s="63">
        <f t="shared" si="62"/>
        <v>333.46709340602843</v>
      </c>
      <c r="O218" s="63">
        <f t="shared" si="63"/>
        <v>236.06155301837393</v>
      </c>
      <c r="P218" s="63">
        <f t="shared" si="64"/>
        <v>168.72719533999231</v>
      </c>
      <c r="Q218" s="63">
        <f t="shared" si="65"/>
        <v>399.95989256693377</v>
      </c>
      <c r="R218" s="63">
        <f t="shared" si="66"/>
        <v>497.3654329545883</v>
      </c>
      <c r="S218" s="63">
        <f t="shared" si="67"/>
        <v>564.69979063297001</v>
      </c>
      <c r="T218" s="63">
        <f t="shared" si="74"/>
        <v>64442.617961388169</v>
      </c>
      <c r="U218" s="63">
        <f t="shared" si="75"/>
        <v>70620.781033301726</v>
      </c>
      <c r="W218" s="63">
        <f t="shared" si="72"/>
        <v>17955</v>
      </c>
      <c r="X218" s="63">
        <f t="shared" si="73"/>
        <v>29850</v>
      </c>
      <c r="Y218" s="151">
        <f t="shared" si="68"/>
        <v>733.42698597296226</v>
      </c>
      <c r="Z218" s="63">
        <f t="shared" si="69"/>
        <v>150</v>
      </c>
      <c r="AA218" s="153">
        <f t="shared" si="70"/>
        <v>44279.21896669831</v>
      </c>
      <c r="AB218" s="49">
        <f>(AA217+F218+S218+Z218)+((AA217+F218+S218+Z218)*(Dashboard!$I$20/'Amortization Schedule'!$D$13))</f>
        <v>47603.096672285646</v>
      </c>
      <c r="AC218" s="49">
        <f>(L217+J218+R218+K218)+((L217+J218+R218+K218)*(Dashboard!$I$20/'Amortization Schedule'!$D$13))</f>
        <v>65887.553387756285</v>
      </c>
      <c r="AD218" s="46">
        <f t="shared" si="71"/>
        <v>8217.2163104288084</v>
      </c>
    </row>
    <row r="219" spans="3:30" x14ac:dyDescent="0.25">
      <c r="C219" s="150">
        <f t="shared" ca="1" si="57"/>
        <v>49224</v>
      </c>
      <c r="D219" s="149">
        <v>200</v>
      </c>
      <c r="E219" s="120"/>
      <c r="F219" s="151">
        <f t="shared" si="58"/>
        <v>733.42698597296226</v>
      </c>
      <c r="G219" s="63">
        <v>0</v>
      </c>
      <c r="H219" s="153">
        <f t="shared" si="59"/>
        <v>88123.138606876659</v>
      </c>
      <c r="I219" s="115"/>
      <c r="J219" s="151">
        <f t="shared" si="60"/>
        <v>733.42698597296226</v>
      </c>
      <c r="K219" s="133">
        <v>100</v>
      </c>
      <c r="L219" s="153">
        <f t="shared" si="61"/>
        <v>61752.776485283626</v>
      </c>
      <c r="M219" s="115"/>
      <c r="N219" s="63">
        <f t="shared" si="62"/>
        <v>331.96724380890242</v>
      </c>
      <c r="O219" s="63">
        <f t="shared" si="63"/>
        <v>233.82143264479421</v>
      </c>
      <c r="P219" s="63">
        <f t="shared" si="64"/>
        <v>166.04707112511866</v>
      </c>
      <c r="Q219" s="63">
        <f t="shared" si="65"/>
        <v>401.45974216405983</v>
      </c>
      <c r="R219" s="63">
        <f t="shared" si="66"/>
        <v>499.60555332816807</v>
      </c>
      <c r="S219" s="63">
        <f t="shared" si="67"/>
        <v>567.37991484784357</v>
      </c>
      <c r="T219" s="63">
        <f t="shared" si="74"/>
        <v>64942.223514716337</v>
      </c>
      <c r="U219" s="63">
        <f t="shared" si="75"/>
        <v>71188.160948149569</v>
      </c>
      <c r="W219" s="63">
        <f t="shared" si="72"/>
        <v>18055</v>
      </c>
      <c r="X219" s="63">
        <f t="shared" si="73"/>
        <v>30000</v>
      </c>
      <c r="Y219" s="151">
        <f t="shared" si="68"/>
        <v>733.42698597296226</v>
      </c>
      <c r="Z219" s="63">
        <f t="shared" si="69"/>
        <v>150</v>
      </c>
      <c r="AA219" s="153">
        <f t="shared" si="70"/>
        <v>43561.839051850468</v>
      </c>
      <c r="AB219" s="49">
        <f>(AA218+F219+S219+Z219)+((AA218+F219+S219+Z219)*(Dashboard!$I$20/'Amortization Schedule'!$D$13))</f>
        <v>46873.276514207093</v>
      </c>
      <c r="AC219" s="49">
        <f>(L218+J219+R219+K219)+((L218+J219+R219+K219)*(Dashboard!$I$20/'Amortization Schedule'!$D$13))</f>
        <v>65277.549942360747</v>
      </c>
      <c r="AD219" s="46">
        <f t="shared" si="71"/>
        <v>8315.3621215929161</v>
      </c>
    </row>
    <row r="220" spans="3:30" x14ac:dyDescent="0.25">
      <c r="C220" s="150">
        <f t="shared" ca="1" si="57"/>
        <v>49254</v>
      </c>
      <c r="D220" s="149">
        <v>201</v>
      </c>
      <c r="E220" s="120"/>
      <c r="F220" s="151">
        <f t="shared" si="58"/>
        <v>733.42698597296226</v>
      </c>
      <c r="G220" s="63">
        <v>0</v>
      </c>
      <c r="H220" s="153">
        <f t="shared" si="59"/>
        <v>87720.173390679483</v>
      </c>
      <c r="I220" s="115"/>
      <c r="J220" s="151">
        <f t="shared" si="60"/>
        <v>733.42698597296226</v>
      </c>
      <c r="K220" s="133">
        <v>100</v>
      </c>
      <c r="L220" s="153">
        <f t="shared" si="61"/>
        <v>61150.922411130479</v>
      </c>
      <c r="M220" s="115"/>
      <c r="N220" s="63">
        <f t="shared" si="62"/>
        <v>330.46176977578722</v>
      </c>
      <c r="O220" s="63">
        <f t="shared" si="63"/>
        <v>231.57291181981358</v>
      </c>
      <c r="P220" s="63">
        <f t="shared" si="64"/>
        <v>163.35689644443926</v>
      </c>
      <c r="Q220" s="63">
        <f t="shared" si="65"/>
        <v>402.96521619717504</v>
      </c>
      <c r="R220" s="63">
        <f t="shared" si="66"/>
        <v>501.85407415314864</v>
      </c>
      <c r="S220" s="63">
        <f t="shared" si="67"/>
        <v>570.070089528523</v>
      </c>
      <c r="T220" s="63">
        <f t="shared" si="74"/>
        <v>65444.077588869484</v>
      </c>
      <c r="U220" s="63">
        <f t="shared" si="75"/>
        <v>71758.231037678095</v>
      </c>
      <c r="W220" s="63">
        <f t="shared" si="72"/>
        <v>18155</v>
      </c>
      <c r="X220" s="63">
        <f t="shared" si="73"/>
        <v>30150</v>
      </c>
      <c r="Y220" s="151">
        <f t="shared" si="68"/>
        <v>733.42698597296226</v>
      </c>
      <c r="Z220" s="63">
        <f t="shared" si="69"/>
        <v>150</v>
      </c>
      <c r="AA220" s="153">
        <f t="shared" si="70"/>
        <v>42841.768962321941</v>
      </c>
      <c r="AB220" s="49">
        <f>(AA219+F220+S220+Z220)+((AA219+F220+S220+Z220)*(Dashboard!$I$20/'Amortization Schedule'!$D$13))</f>
        <v>46140.719530535753</v>
      </c>
      <c r="AC220" s="49">
        <f>(L219+J220+R220+K220)+((L219+J220+R220+K220)*(Dashboard!$I$20/'Amortization Schedule'!$D$13))</f>
        <v>64665.25898404498</v>
      </c>
      <c r="AD220" s="46">
        <f t="shared" si="71"/>
        <v>8414.2509795488895</v>
      </c>
    </row>
    <row r="221" spans="3:30" x14ac:dyDescent="0.25">
      <c r="C221" s="150">
        <f t="shared" ca="1" si="57"/>
        <v>49284</v>
      </c>
      <c r="D221" s="149">
        <v>202</v>
      </c>
      <c r="E221" s="120"/>
      <c r="F221" s="151">
        <f t="shared" si="58"/>
        <v>733.42698597296226</v>
      </c>
      <c r="G221" s="63">
        <v>0</v>
      </c>
      <c r="H221" s="153">
        <f t="shared" si="59"/>
        <v>87315.697054921562</v>
      </c>
      <c r="I221" s="115"/>
      <c r="J221" s="151">
        <f t="shared" si="60"/>
        <v>733.42698597296226</v>
      </c>
      <c r="K221" s="133">
        <v>100</v>
      </c>
      <c r="L221" s="153">
        <f t="shared" si="61"/>
        <v>60546.81138419926</v>
      </c>
      <c r="M221" s="115"/>
      <c r="N221" s="63">
        <f t="shared" si="62"/>
        <v>328.9506502150478</v>
      </c>
      <c r="O221" s="63">
        <f t="shared" si="63"/>
        <v>229.31595904173929</v>
      </c>
      <c r="P221" s="63">
        <f t="shared" si="64"/>
        <v>160.65663360870727</v>
      </c>
      <c r="Q221" s="63">
        <f t="shared" si="65"/>
        <v>404.4763357579144</v>
      </c>
      <c r="R221" s="63">
        <f t="shared" si="66"/>
        <v>504.11102693122297</v>
      </c>
      <c r="S221" s="63">
        <f t="shared" si="67"/>
        <v>572.77035236425502</v>
      </c>
      <c r="T221" s="63">
        <f t="shared" si="74"/>
        <v>65948.188615800711</v>
      </c>
      <c r="U221" s="63">
        <f t="shared" si="75"/>
        <v>72331.001390042351</v>
      </c>
      <c r="W221" s="63">
        <f t="shared" si="72"/>
        <v>18255</v>
      </c>
      <c r="X221" s="63">
        <f t="shared" si="73"/>
        <v>30300</v>
      </c>
      <c r="Y221" s="151">
        <f t="shared" si="68"/>
        <v>733.42698597296226</v>
      </c>
      <c r="Z221" s="63">
        <f t="shared" si="69"/>
        <v>150</v>
      </c>
      <c r="AA221" s="153">
        <f t="shared" si="70"/>
        <v>42118.998609957685</v>
      </c>
      <c r="AB221" s="49">
        <f>(AA220+F221+S221+Z221)+((AA220+F221+S221+Z221)*(Dashboard!$I$20/'Amortization Schedule'!$D$13))</f>
        <v>45405.415458175637</v>
      </c>
      <c r="AC221" s="49">
        <f>(L220+J221+R221+K221)+((L220+J221+R221+K221)*(Dashboard!$I$20/'Amortization Schedule'!$D$13))</f>
        <v>64050.671934635524</v>
      </c>
      <c r="AD221" s="46">
        <f t="shared" si="71"/>
        <v>8513.8856707221985</v>
      </c>
    </row>
    <row r="222" spans="3:30" x14ac:dyDescent="0.25">
      <c r="C222" s="150">
        <f t="shared" ca="1" si="57"/>
        <v>49314</v>
      </c>
      <c r="D222" s="149">
        <v>203</v>
      </c>
      <c r="E222" s="120"/>
      <c r="F222" s="151">
        <f t="shared" si="58"/>
        <v>733.42698597296226</v>
      </c>
      <c r="G222" s="63">
        <v>0</v>
      </c>
      <c r="H222" s="153">
        <f t="shared" si="59"/>
        <v>86909.703932904551</v>
      </c>
      <c r="I222" s="115"/>
      <c r="J222" s="151">
        <f t="shared" si="60"/>
        <v>733.42698597296226</v>
      </c>
      <c r="K222" s="133">
        <v>100</v>
      </c>
      <c r="L222" s="153">
        <f t="shared" si="61"/>
        <v>59940.434940917046</v>
      </c>
      <c r="M222" s="115"/>
      <c r="N222" s="63">
        <f t="shared" si="62"/>
        <v>327.43386395595559</v>
      </c>
      <c r="O222" s="63">
        <f t="shared" si="63"/>
        <v>227.05054269074722</v>
      </c>
      <c r="P222" s="63">
        <f t="shared" si="64"/>
        <v>157.94624478734133</v>
      </c>
      <c r="Q222" s="63">
        <f t="shared" si="65"/>
        <v>405.99312201700661</v>
      </c>
      <c r="R222" s="63">
        <f t="shared" si="66"/>
        <v>506.37644328221506</v>
      </c>
      <c r="S222" s="63">
        <f t="shared" si="67"/>
        <v>575.4807411856209</v>
      </c>
      <c r="T222" s="63">
        <f t="shared" si="74"/>
        <v>66454.565059082932</v>
      </c>
      <c r="U222" s="63">
        <f t="shared" si="75"/>
        <v>72906.482131227967</v>
      </c>
      <c r="W222" s="63">
        <f t="shared" si="72"/>
        <v>18355</v>
      </c>
      <c r="X222" s="63">
        <f t="shared" si="73"/>
        <v>30450</v>
      </c>
      <c r="Y222" s="151">
        <f t="shared" si="68"/>
        <v>733.42698597296226</v>
      </c>
      <c r="Z222" s="63">
        <f t="shared" si="69"/>
        <v>150</v>
      </c>
      <c r="AA222" s="153">
        <f t="shared" si="70"/>
        <v>41393.517868772062</v>
      </c>
      <c r="AB222" s="49">
        <f>(AA221+F222+S222+Z222)+((AA221+F222+S222+Z222)*(Dashboard!$I$20/'Amortization Schedule'!$D$13))</f>
        <v>44667.353995544174</v>
      </c>
      <c r="AC222" s="49">
        <f>(L221+J222+R222+K222)+((L221+J222+R222+K222)*(Dashboard!$I$20/'Amortization Schedule'!$D$13))</f>
        <v>63433.780183790797</v>
      </c>
      <c r="AD222" s="46">
        <f t="shared" si="71"/>
        <v>8614.2689919874065</v>
      </c>
    </row>
    <row r="223" spans="3:30" x14ac:dyDescent="0.25">
      <c r="C223" s="150">
        <f t="shared" ca="1" si="57"/>
        <v>49344</v>
      </c>
      <c r="D223" s="149">
        <v>204</v>
      </c>
      <c r="E223" s="120"/>
      <c r="F223" s="151">
        <f t="shared" si="58"/>
        <v>733.42698597296226</v>
      </c>
      <c r="G223" s="63">
        <v>0</v>
      </c>
      <c r="H223" s="153">
        <f t="shared" si="59"/>
        <v>86502.188336679974</v>
      </c>
      <c r="I223" s="115"/>
      <c r="J223" s="151">
        <f t="shared" si="60"/>
        <v>733.42698597296226</v>
      </c>
      <c r="K223" s="133">
        <v>100</v>
      </c>
      <c r="L223" s="153">
        <f t="shared" si="61"/>
        <v>59331.78458597252</v>
      </c>
      <c r="M223" s="115"/>
      <c r="N223" s="63">
        <f t="shared" si="62"/>
        <v>325.91138974839185</v>
      </c>
      <c r="O223" s="63">
        <f t="shared" si="63"/>
        <v>224.77663102843891</v>
      </c>
      <c r="P223" s="63">
        <f t="shared" si="64"/>
        <v>155.22569200789522</v>
      </c>
      <c r="Q223" s="63">
        <f t="shared" si="65"/>
        <v>407.5155962245704</v>
      </c>
      <c r="R223" s="63">
        <f t="shared" si="66"/>
        <v>508.65035494452331</v>
      </c>
      <c r="S223" s="63">
        <f t="shared" si="67"/>
        <v>578.20129396506707</v>
      </c>
      <c r="T223" s="63">
        <f t="shared" si="74"/>
        <v>66963.215414027451</v>
      </c>
      <c r="U223" s="63">
        <f t="shared" si="75"/>
        <v>73484.683425193041</v>
      </c>
      <c r="W223" s="63">
        <f t="shared" si="72"/>
        <v>18455</v>
      </c>
      <c r="X223" s="63">
        <f t="shared" si="73"/>
        <v>30600</v>
      </c>
      <c r="Y223" s="151">
        <f t="shared" si="68"/>
        <v>733.42698597296226</v>
      </c>
      <c r="Z223" s="63">
        <f t="shared" si="69"/>
        <v>150</v>
      </c>
      <c r="AA223" s="153">
        <f t="shared" si="70"/>
        <v>40665.316574806995</v>
      </c>
      <c r="AB223" s="49">
        <f>(AA222+F223+S223+Z223)+((AA222+F223+S223+Z223)*(Dashboard!$I$20/'Amortization Schedule'!$D$13))</f>
        <v>43926.524802427841</v>
      </c>
      <c r="AC223" s="49">
        <f>(L222+J223+R223+K223)+((L222+J223+R223+K223)*(Dashboard!$I$20/'Amortization Schedule'!$D$13))</f>
        <v>62814.575088880396</v>
      </c>
      <c r="AD223" s="46">
        <f t="shared" si="71"/>
        <v>8715.403750707359</v>
      </c>
    </row>
    <row r="224" spans="3:30" x14ac:dyDescent="0.25">
      <c r="C224" s="150">
        <f t="shared" ca="1" si="57"/>
        <v>49374</v>
      </c>
      <c r="D224" s="149">
        <v>205</v>
      </c>
      <c r="E224" s="120"/>
      <c r="F224" s="151">
        <f t="shared" si="58"/>
        <v>733.42698597296226</v>
      </c>
      <c r="G224" s="63">
        <v>0</v>
      </c>
      <c r="H224" s="153">
        <f t="shared" si="59"/>
        <v>86093.144556969564</v>
      </c>
      <c r="I224" s="115"/>
      <c r="J224" s="151">
        <f t="shared" si="60"/>
        <v>733.42698597296226</v>
      </c>
      <c r="K224" s="133">
        <v>100</v>
      </c>
      <c r="L224" s="153">
        <f t="shared" si="61"/>
        <v>58720.851792196954</v>
      </c>
      <c r="M224" s="115"/>
      <c r="N224" s="63">
        <f t="shared" si="62"/>
        <v>324.38320626254978</v>
      </c>
      <c r="O224" s="63">
        <f t="shared" si="63"/>
        <v>222.49419219739696</v>
      </c>
      <c r="P224" s="63">
        <f t="shared" si="64"/>
        <v>152.49493715552623</v>
      </c>
      <c r="Q224" s="63">
        <f t="shared" si="65"/>
        <v>409.04377971041254</v>
      </c>
      <c r="R224" s="63">
        <f t="shared" si="66"/>
        <v>510.9327937755653</v>
      </c>
      <c r="S224" s="63">
        <f t="shared" si="67"/>
        <v>580.932048817436</v>
      </c>
      <c r="T224" s="63">
        <f t="shared" si="74"/>
        <v>67474.148207803009</v>
      </c>
      <c r="U224" s="63">
        <f t="shared" si="75"/>
        <v>74065.615474010483</v>
      </c>
      <c r="W224" s="63">
        <f t="shared" si="72"/>
        <v>18555</v>
      </c>
      <c r="X224" s="63">
        <f t="shared" si="73"/>
        <v>30750</v>
      </c>
      <c r="Y224" s="151">
        <f t="shared" si="68"/>
        <v>733.42698597296226</v>
      </c>
      <c r="Z224" s="63">
        <f t="shared" si="69"/>
        <v>150</v>
      </c>
      <c r="AA224" s="153">
        <f t="shared" si="70"/>
        <v>39934.384525989561</v>
      </c>
      <c r="AB224" s="49">
        <f>(AA223+F224+S224+Z224)+((AA223+F224+S224+Z224)*(Dashboard!$I$20/'Amortization Schedule'!$D$13))</f>
        <v>43182.917499837327</v>
      </c>
      <c r="AC224" s="49">
        <f>(L223+J224+R224+K224)+((L223+J224+R224+K224)*(Dashboard!$I$20/'Amortization Schedule'!$D$13))</f>
        <v>62193.047974864072</v>
      </c>
      <c r="AD224" s="46">
        <f t="shared" si="71"/>
        <v>8817.2927647725119</v>
      </c>
    </row>
    <row r="225" spans="3:30" x14ac:dyDescent="0.25">
      <c r="C225" s="150">
        <f t="shared" ca="1" si="57"/>
        <v>49404</v>
      </c>
      <c r="D225" s="149">
        <v>206</v>
      </c>
      <c r="E225" s="120"/>
      <c r="F225" s="151">
        <f t="shared" si="58"/>
        <v>733.42698597296226</v>
      </c>
      <c r="G225" s="63">
        <v>0</v>
      </c>
      <c r="H225" s="153">
        <f t="shared" si="59"/>
        <v>85682.566863085231</v>
      </c>
      <c r="I225" s="115"/>
      <c r="J225" s="151">
        <f t="shared" si="60"/>
        <v>733.42698597296226</v>
      </c>
      <c r="K225" s="133">
        <v>100</v>
      </c>
      <c r="L225" s="153">
        <f t="shared" si="61"/>
        <v>58107.628000444733</v>
      </c>
      <c r="M225" s="115"/>
      <c r="N225" s="63">
        <f t="shared" si="62"/>
        <v>322.84929208863565</v>
      </c>
      <c r="O225" s="63">
        <f t="shared" si="63"/>
        <v>220.20319422073857</v>
      </c>
      <c r="P225" s="63">
        <f t="shared" si="64"/>
        <v>149.75394197246084</v>
      </c>
      <c r="Q225" s="63">
        <f t="shared" si="65"/>
        <v>410.57769388432655</v>
      </c>
      <c r="R225" s="63">
        <f t="shared" si="66"/>
        <v>513.22379175222363</v>
      </c>
      <c r="S225" s="63">
        <f t="shared" si="67"/>
        <v>583.67304400050148</v>
      </c>
      <c r="T225" s="63">
        <f t="shared" si="74"/>
        <v>67987.371999555238</v>
      </c>
      <c r="U225" s="63">
        <f t="shared" si="75"/>
        <v>74649.288518010988</v>
      </c>
      <c r="W225" s="63">
        <f t="shared" si="72"/>
        <v>18655</v>
      </c>
      <c r="X225" s="63">
        <f t="shared" si="73"/>
        <v>30900</v>
      </c>
      <c r="Y225" s="151">
        <f t="shared" si="68"/>
        <v>733.42698597296226</v>
      </c>
      <c r="Z225" s="63">
        <f t="shared" si="69"/>
        <v>150</v>
      </c>
      <c r="AA225" s="153">
        <f t="shared" si="70"/>
        <v>39200.711481989056</v>
      </c>
      <c r="AB225" s="49">
        <f>(AA224+F225+S225+Z225)+((AA224+F225+S225+Z225)*(Dashboard!$I$20/'Amortization Schedule'!$D$13))</f>
        <v>42436.521669862101</v>
      </c>
      <c r="AC225" s="49">
        <f>(L224+J225+R225+K225)+((L224+J225+R225+K225)*(Dashboard!$I$20/'Amortization Schedule'!$D$13))</f>
        <v>61569.190134170189</v>
      </c>
      <c r="AD225" s="46">
        <f t="shared" si="71"/>
        <v>8919.9388626404088</v>
      </c>
    </row>
    <row r="226" spans="3:30" x14ac:dyDescent="0.25">
      <c r="C226" s="150">
        <f t="shared" ca="1" si="57"/>
        <v>49434</v>
      </c>
      <c r="D226" s="149">
        <v>207</v>
      </c>
      <c r="E226" s="120"/>
      <c r="F226" s="151">
        <f t="shared" si="58"/>
        <v>733.42698597296226</v>
      </c>
      <c r="G226" s="63">
        <v>0</v>
      </c>
      <c r="H226" s="153">
        <f t="shared" si="59"/>
        <v>85270.449502848831</v>
      </c>
      <c r="I226" s="115"/>
      <c r="J226" s="151">
        <f t="shared" si="60"/>
        <v>733.42698597296226</v>
      </c>
      <c r="K226" s="133">
        <v>100</v>
      </c>
      <c r="L226" s="153">
        <f t="shared" si="61"/>
        <v>57492.104619473437</v>
      </c>
      <c r="M226" s="115"/>
      <c r="N226" s="63">
        <f t="shared" si="62"/>
        <v>321.30962573656939</v>
      </c>
      <c r="O226" s="63">
        <f t="shared" si="63"/>
        <v>217.90360500166773</v>
      </c>
      <c r="P226" s="63">
        <f t="shared" si="64"/>
        <v>147.00266805745895</v>
      </c>
      <c r="Q226" s="63">
        <f t="shared" si="65"/>
        <v>412.11736023639287</v>
      </c>
      <c r="R226" s="63">
        <f t="shared" si="66"/>
        <v>515.5233809712945</v>
      </c>
      <c r="S226" s="63">
        <f t="shared" si="67"/>
        <v>586.42431791550325</v>
      </c>
      <c r="T226" s="63">
        <f t="shared" si="74"/>
        <v>68502.895380526534</v>
      </c>
      <c r="U226" s="63">
        <f t="shared" si="75"/>
        <v>75235.71283592649</v>
      </c>
      <c r="W226" s="63">
        <f t="shared" si="72"/>
        <v>18755</v>
      </c>
      <c r="X226" s="63">
        <f t="shared" si="73"/>
        <v>31050</v>
      </c>
      <c r="Y226" s="151">
        <f t="shared" si="68"/>
        <v>733.42698597296226</v>
      </c>
      <c r="Z226" s="63">
        <f t="shared" si="69"/>
        <v>150</v>
      </c>
      <c r="AA226" s="153">
        <f t="shared" si="70"/>
        <v>38464.287164073554</v>
      </c>
      <c r="AB226" s="49">
        <f>(AA225+F226+S226+Z226)+((AA225+F226+S226+Z226)*(Dashboard!$I$20/'Amortization Schedule'!$D$13))</f>
        <v>41687.326855524458</v>
      </c>
      <c r="AC226" s="49">
        <f>(L225+J226+R226+K226)+((L225+J226+R226+K226)*(Dashboard!$I$20/'Amortization Schedule'!$D$13))</f>
        <v>60942.992826573711</v>
      </c>
      <c r="AD226" s="46">
        <f t="shared" si="71"/>
        <v>9023.34488337531</v>
      </c>
    </row>
    <row r="227" spans="3:30" x14ac:dyDescent="0.25">
      <c r="C227" s="150">
        <f t="shared" ca="1" si="57"/>
        <v>49464</v>
      </c>
      <c r="D227" s="149">
        <v>208</v>
      </c>
      <c r="E227" s="120"/>
      <c r="F227" s="151">
        <f t="shared" si="58"/>
        <v>733.42698597296226</v>
      </c>
      <c r="G227" s="63">
        <v>0</v>
      </c>
      <c r="H227" s="153">
        <f t="shared" si="59"/>
        <v>84856.786702511556</v>
      </c>
      <c r="I227" s="115"/>
      <c r="J227" s="151">
        <f t="shared" si="60"/>
        <v>733.42698597296226</v>
      </c>
      <c r="K227" s="133">
        <v>100</v>
      </c>
      <c r="L227" s="153">
        <f t="shared" si="61"/>
        <v>56874.273025823502</v>
      </c>
      <c r="M227" s="115"/>
      <c r="N227" s="63">
        <f t="shared" si="62"/>
        <v>319.76418563568296</v>
      </c>
      <c r="O227" s="63">
        <f t="shared" si="63"/>
        <v>215.59539232302538</v>
      </c>
      <c r="P227" s="63">
        <f t="shared" si="64"/>
        <v>144.24107686527583</v>
      </c>
      <c r="Q227" s="63">
        <f t="shared" si="65"/>
        <v>413.66280033727929</v>
      </c>
      <c r="R227" s="63">
        <f t="shared" si="66"/>
        <v>517.83159364993685</v>
      </c>
      <c r="S227" s="63">
        <f t="shared" si="67"/>
        <v>589.18590910768648</v>
      </c>
      <c r="T227" s="63">
        <f t="shared" si="74"/>
        <v>69020.726974176476</v>
      </c>
      <c r="U227" s="63">
        <f t="shared" si="75"/>
        <v>75824.898745034181</v>
      </c>
      <c r="W227" s="63">
        <f t="shared" si="72"/>
        <v>18855</v>
      </c>
      <c r="X227" s="63">
        <f t="shared" si="73"/>
        <v>31200</v>
      </c>
      <c r="Y227" s="151">
        <f t="shared" si="68"/>
        <v>733.42698597296226</v>
      </c>
      <c r="Z227" s="63">
        <f t="shared" si="69"/>
        <v>150</v>
      </c>
      <c r="AA227" s="153">
        <f t="shared" si="70"/>
        <v>37725.10125496587</v>
      </c>
      <c r="AB227" s="49">
        <f>(AA226+F227+S227+Z227)+((AA226+F227+S227+Z227)*(Dashboard!$I$20/'Amortization Schedule'!$D$13))</f>
        <v>40935.322560633052</v>
      </c>
      <c r="AC227" s="49">
        <f>(L226+J227+R227+K227)+((L226+J227+R227+K227)*(Dashboard!$I$20/'Amortization Schedule'!$D$13))</f>
        <v>60314.447279073742</v>
      </c>
      <c r="AD227" s="46">
        <f t="shared" si="71"/>
        <v>9127.5136766879677</v>
      </c>
    </row>
    <row r="228" spans="3:30" x14ac:dyDescent="0.25">
      <c r="C228" s="150">
        <f t="shared" ca="1" si="57"/>
        <v>49494</v>
      </c>
      <c r="D228" s="149">
        <v>209</v>
      </c>
      <c r="E228" s="120"/>
      <c r="F228" s="151">
        <f t="shared" si="58"/>
        <v>733.42698597296226</v>
      </c>
      <c r="G228" s="63">
        <v>0</v>
      </c>
      <c r="H228" s="153">
        <f t="shared" si="59"/>
        <v>84441.572666673019</v>
      </c>
      <c r="I228" s="115"/>
      <c r="J228" s="151">
        <f t="shared" si="60"/>
        <v>733.42698597296226</v>
      </c>
      <c r="K228" s="133">
        <v>100</v>
      </c>
      <c r="L228" s="153">
        <f t="shared" si="61"/>
        <v>56254.124563697376</v>
      </c>
      <c r="M228" s="115"/>
      <c r="N228" s="63">
        <f t="shared" si="62"/>
        <v>318.21295013441824</v>
      </c>
      <c r="O228" s="63">
        <f t="shared" si="63"/>
        <v>213.27852384683811</v>
      </c>
      <c r="P228" s="63">
        <f t="shared" si="64"/>
        <v>141.469129706122</v>
      </c>
      <c r="Q228" s="63">
        <f t="shared" si="65"/>
        <v>415.21403583854408</v>
      </c>
      <c r="R228" s="63">
        <f t="shared" si="66"/>
        <v>520.14846212612417</v>
      </c>
      <c r="S228" s="63">
        <f t="shared" si="67"/>
        <v>591.95785626684028</v>
      </c>
      <c r="T228" s="63">
        <f t="shared" si="74"/>
        <v>69540.875436302595</v>
      </c>
      <c r="U228" s="63">
        <f t="shared" si="75"/>
        <v>76416.856601301028</v>
      </c>
      <c r="W228" s="63">
        <f t="shared" si="72"/>
        <v>18955</v>
      </c>
      <c r="X228" s="63">
        <f t="shared" si="73"/>
        <v>31350</v>
      </c>
      <c r="Y228" s="151">
        <f t="shared" si="68"/>
        <v>733.42698597296226</v>
      </c>
      <c r="Z228" s="63">
        <f t="shared" si="69"/>
        <v>150</v>
      </c>
      <c r="AA228" s="153">
        <f t="shared" si="70"/>
        <v>36983.143398699031</v>
      </c>
      <c r="AB228" s="49">
        <f>(AA227+F228+S228+Z228)+((AA227+F228+S228+Z228)*(Dashboard!$I$20/'Amortization Schedule'!$D$13))</f>
        <v>40180.498249635813</v>
      </c>
      <c r="AC228" s="49">
        <f>(L227+J228+R228+K228)+((L227+J228+R228+K228)*(Dashboard!$I$20/'Amortization Schedule'!$D$13))</f>
        <v>59683.544685770656</v>
      </c>
      <c r="AD228" s="46">
        <f t="shared" si="71"/>
        <v>9232.448102975548</v>
      </c>
    </row>
    <row r="229" spans="3:30" x14ac:dyDescent="0.25">
      <c r="C229" s="150">
        <f t="shared" ca="1" si="57"/>
        <v>49524</v>
      </c>
      <c r="D229" s="149">
        <v>210</v>
      </c>
      <c r="E229" s="120"/>
      <c r="F229" s="151">
        <f t="shared" si="58"/>
        <v>733.42698597296226</v>
      </c>
      <c r="G229" s="63">
        <v>0</v>
      </c>
      <c r="H229" s="153">
        <f t="shared" si="59"/>
        <v>84024.801578200073</v>
      </c>
      <c r="I229" s="115"/>
      <c r="J229" s="151">
        <f t="shared" si="60"/>
        <v>733.42698597296226</v>
      </c>
      <c r="K229" s="133">
        <v>100</v>
      </c>
      <c r="L229" s="153">
        <f t="shared" si="61"/>
        <v>55631.650544838281</v>
      </c>
      <c r="M229" s="115"/>
      <c r="N229" s="63">
        <f t="shared" si="62"/>
        <v>316.65589750002363</v>
      </c>
      <c r="O229" s="63">
        <f t="shared" si="63"/>
        <v>210.95296711386516</v>
      </c>
      <c r="P229" s="63">
        <f t="shared" si="64"/>
        <v>138.68678774512136</v>
      </c>
      <c r="Q229" s="63">
        <f t="shared" si="65"/>
        <v>416.77108847293863</v>
      </c>
      <c r="R229" s="63">
        <f t="shared" si="66"/>
        <v>522.4740188590971</v>
      </c>
      <c r="S229" s="63">
        <f t="shared" si="67"/>
        <v>594.74019822784089</v>
      </c>
      <c r="T229" s="63">
        <f t="shared" si="74"/>
        <v>70063.34945516169</v>
      </c>
      <c r="U229" s="63">
        <f t="shared" si="75"/>
        <v>77011.596799528867</v>
      </c>
      <c r="W229" s="63">
        <f t="shared" si="72"/>
        <v>19055</v>
      </c>
      <c r="X229" s="63">
        <f t="shared" si="73"/>
        <v>31500</v>
      </c>
      <c r="Y229" s="151">
        <f t="shared" si="68"/>
        <v>733.42698597296226</v>
      </c>
      <c r="Z229" s="63">
        <f t="shared" si="69"/>
        <v>150</v>
      </c>
      <c r="AA229" s="153">
        <f t="shared" si="70"/>
        <v>36238.403200471192</v>
      </c>
      <c r="AB229" s="49">
        <f>(AA228+F229+S229+Z229)+((AA228+F229+S229+Z229)*(Dashboard!$I$20/'Amortization Schedule'!$D$13))</f>
        <v>39422.843347472328</v>
      </c>
      <c r="AC229" s="49">
        <f>(L228+J229+R229+K229)+((L228+J229+R229+K229)*(Dashboard!$I$20/'Amortization Schedule'!$D$13))</f>
        <v>59050.276207742667</v>
      </c>
      <c r="AD229" s="46">
        <f t="shared" si="71"/>
        <v>9338.1510333617061</v>
      </c>
    </row>
    <row r="230" spans="3:30" x14ac:dyDescent="0.25">
      <c r="C230" s="150">
        <f t="shared" ca="1" si="57"/>
        <v>49554</v>
      </c>
      <c r="D230" s="149">
        <v>211</v>
      </c>
      <c r="E230" s="120"/>
      <c r="F230" s="151">
        <f t="shared" si="58"/>
        <v>733.42698597296226</v>
      </c>
      <c r="G230" s="63">
        <v>0</v>
      </c>
      <c r="H230" s="153">
        <f t="shared" si="59"/>
        <v>83606.467598145362</v>
      </c>
      <c r="I230" s="115"/>
      <c r="J230" s="151">
        <f t="shared" si="60"/>
        <v>733.42698597296226</v>
      </c>
      <c r="K230" s="133">
        <v>100</v>
      </c>
      <c r="L230" s="153">
        <f t="shared" si="61"/>
        <v>55006.842248408466</v>
      </c>
      <c r="M230" s="115"/>
      <c r="N230" s="63">
        <f t="shared" si="62"/>
        <v>315.09300591825007</v>
      </c>
      <c r="O230" s="63">
        <f t="shared" si="63"/>
        <v>208.61868954314355</v>
      </c>
      <c r="P230" s="63">
        <f t="shared" si="64"/>
        <v>135.89401200176695</v>
      </c>
      <c r="Q230" s="63">
        <f t="shared" si="65"/>
        <v>418.33398005471219</v>
      </c>
      <c r="R230" s="63">
        <f t="shared" si="66"/>
        <v>524.80829642981871</v>
      </c>
      <c r="S230" s="63">
        <f t="shared" si="67"/>
        <v>597.53297397119536</v>
      </c>
      <c r="T230" s="63">
        <f t="shared" si="74"/>
        <v>70588.157751591512</v>
      </c>
      <c r="U230" s="63">
        <f t="shared" si="75"/>
        <v>77609.129773500055</v>
      </c>
      <c r="W230" s="63">
        <f t="shared" si="72"/>
        <v>19155</v>
      </c>
      <c r="X230" s="63">
        <f t="shared" si="73"/>
        <v>31650</v>
      </c>
      <c r="Y230" s="151">
        <f t="shared" si="68"/>
        <v>733.42698597296226</v>
      </c>
      <c r="Z230" s="63">
        <f t="shared" si="69"/>
        <v>150</v>
      </c>
      <c r="AA230" s="153">
        <f t="shared" si="70"/>
        <v>35490.870226499996</v>
      </c>
      <c r="AB230" s="49">
        <f>(AA229+F230+S230+Z230)+((AA229+F230+S230+Z230)*(Dashboard!$I$20/'Amortization Schedule'!$D$13))</f>
        <v>38662.347239425733</v>
      </c>
      <c r="AC230" s="49">
        <f>(L229+J230+R230+K230)+((L229+J230+R230+K230)*(Dashboard!$I$20/'Amortization Schedule'!$D$13))</f>
        <v>58414.632972922082</v>
      </c>
      <c r="AD230" s="46">
        <f t="shared" si="71"/>
        <v>9444.6253497368125</v>
      </c>
    </row>
    <row r="231" spans="3:30" x14ac:dyDescent="0.25">
      <c r="C231" s="150">
        <f t="shared" ca="1" si="57"/>
        <v>49584</v>
      </c>
      <c r="D231" s="149">
        <v>212</v>
      </c>
      <c r="E231" s="120"/>
      <c r="F231" s="151">
        <f t="shared" si="58"/>
        <v>733.42698597296226</v>
      </c>
      <c r="G231" s="63">
        <v>0</v>
      </c>
      <c r="H231" s="153">
        <f t="shared" si="59"/>
        <v>83186.564865665438</v>
      </c>
      <c r="I231" s="115"/>
      <c r="J231" s="151">
        <f t="shared" si="60"/>
        <v>733.42698597296226</v>
      </c>
      <c r="K231" s="133">
        <v>100</v>
      </c>
      <c r="L231" s="153">
        <f t="shared" si="61"/>
        <v>54379.690920867033</v>
      </c>
      <c r="M231" s="115"/>
      <c r="N231" s="63">
        <f t="shared" si="62"/>
        <v>313.52425349304497</v>
      </c>
      <c r="O231" s="63">
        <f t="shared" si="63"/>
        <v>206.27565843153175</v>
      </c>
      <c r="P231" s="63">
        <f t="shared" si="64"/>
        <v>133.09076334937498</v>
      </c>
      <c r="Q231" s="63">
        <f t="shared" si="65"/>
        <v>419.9027324799174</v>
      </c>
      <c r="R231" s="63">
        <f t="shared" si="66"/>
        <v>527.15132754143053</v>
      </c>
      <c r="S231" s="63">
        <f t="shared" si="67"/>
        <v>600.33622262358722</v>
      </c>
      <c r="T231" s="63">
        <f t="shared" si="74"/>
        <v>71115.309079132945</v>
      </c>
      <c r="U231" s="63">
        <f t="shared" si="75"/>
        <v>78209.465996123647</v>
      </c>
      <c r="W231" s="63">
        <f t="shared" si="72"/>
        <v>19255</v>
      </c>
      <c r="X231" s="63">
        <f t="shared" si="73"/>
        <v>31800</v>
      </c>
      <c r="Y231" s="151">
        <f t="shared" si="68"/>
        <v>733.42698597296226</v>
      </c>
      <c r="Z231" s="63">
        <f t="shared" si="69"/>
        <v>150</v>
      </c>
      <c r="AA231" s="153">
        <f t="shared" si="70"/>
        <v>34740.534003876412</v>
      </c>
      <c r="AB231" s="49">
        <f>(AA230+F231+S231+Z231)+((AA230+F231+S231+Z231)*(Dashboard!$I$20/'Amortization Schedule'!$D$13))</f>
        <v>37898.999270973953</v>
      </c>
      <c r="AC231" s="49">
        <f>(L230+J231+R231+K231)+((L230+J231+R231+K231)*(Dashboard!$I$20/'Amortization Schedule'!$D$13))</f>
        <v>57776.606075970929</v>
      </c>
      <c r="AD231" s="46">
        <f t="shared" si="71"/>
        <v>9551.8739447983262</v>
      </c>
    </row>
    <row r="232" spans="3:30" x14ac:dyDescent="0.25">
      <c r="C232" s="150">
        <f t="shared" ca="1" si="57"/>
        <v>49614</v>
      </c>
      <c r="D232" s="149">
        <v>213</v>
      </c>
      <c r="E232" s="120"/>
      <c r="F232" s="151">
        <f t="shared" si="58"/>
        <v>733.42698597296226</v>
      </c>
      <c r="G232" s="63">
        <v>0</v>
      </c>
      <c r="H232" s="153">
        <f t="shared" si="59"/>
        <v>82765.087497938715</v>
      </c>
      <c r="I232" s="115"/>
      <c r="J232" s="151">
        <f t="shared" si="60"/>
        <v>733.42698597296226</v>
      </c>
      <c r="K232" s="133">
        <v>100</v>
      </c>
      <c r="L232" s="153">
        <f t="shared" si="61"/>
        <v>53750.18777584732</v>
      </c>
      <c r="M232" s="115"/>
      <c r="N232" s="63">
        <f t="shared" si="62"/>
        <v>311.94961824624522</v>
      </c>
      <c r="O232" s="63">
        <f t="shared" si="63"/>
        <v>203.92384095325136</v>
      </c>
      <c r="P232" s="63">
        <f t="shared" si="64"/>
        <v>130.27700251453655</v>
      </c>
      <c r="Q232" s="63">
        <f t="shared" si="65"/>
        <v>421.47736772671698</v>
      </c>
      <c r="R232" s="63">
        <f t="shared" si="66"/>
        <v>529.50314501971093</v>
      </c>
      <c r="S232" s="63">
        <f t="shared" si="67"/>
        <v>603.14998345842571</v>
      </c>
      <c r="T232" s="63">
        <f t="shared" si="74"/>
        <v>71644.812224152658</v>
      </c>
      <c r="U232" s="63">
        <f t="shared" si="75"/>
        <v>78812.615979582071</v>
      </c>
      <c r="W232" s="63">
        <f t="shared" si="72"/>
        <v>19355</v>
      </c>
      <c r="X232" s="63">
        <f t="shared" si="73"/>
        <v>31950</v>
      </c>
      <c r="Y232" s="151">
        <f t="shared" si="68"/>
        <v>733.42698597296226</v>
      </c>
      <c r="Z232" s="63">
        <f t="shared" si="69"/>
        <v>150</v>
      </c>
      <c r="AA232" s="153">
        <f t="shared" si="70"/>
        <v>33987.384020417987</v>
      </c>
      <c r="AB232" s="49">
        <f>(AA231+F232+S232+Z232)+((AA231+F232+S232+Z232)*(Dashboard!$I$20/'Amortization Schedule'!$D$13))</f>
        <v>37132.788747640494</v>
      </c>
      <c r="AC232" s="49">
        <f>(L231+J232+R232+K232)+((L231+J232+R232+K232)*(Dashboard!$I$20/'Amortization Schedule'!$D$13))</f>
        <v>57136.186578156201</v>
      </c>
      <c r="AD232" s="46">
        <f t="shared" si="71"/>
        <v>9659.8997220913207</v>
      </c>
    </row>
    <row r="233" spans="3:30" x14ac:dyDescent="0.25">
      <c r="C233" s="150">
        <f t="shared" ca="1" si="57"/>
        <v>49644</v>
      </c>
      <c r="D233" s="149">
        <v>214</v>
      </c>
      <c r="E233" s="120"/>
      <c r="F233" s="151">
        <f t="shared" si="58"/>
        <v>733.42698597296226</v>
      </c>
      <c r="G233" s="63">
        <v>0</v>
      </c>
      <c r="H233" s="153">
        <f t="shared" si="59"/>
        <v>82342.029590083024</v>
      </c>
      <c r="I233" s="115"/>
      <c r="J233" s="151">
        <f t="shared" si="60"/>
        <v>733.42698597296226</v>
      </c>
      <c r="K233" s="133">
        <v>100</v>
      </c>
      <c r="L233" s="153">
        <f t="shared" si="61"/>
        <v>53118.323994033788</v>
      </c>
      <c r="M233" s="115"/>
      <c r="N233" s="63">
        <f t="shared" si="62"/>
        <v>310.36907811727008</v>
      </c>
      <c r="O233" s="63">
        <f t="shared" si="63"/>
        <v>201.56320415942744</v>
      </c>
      <c r="P233" s="63">
        <f t="shared" si="64"/>
        <v>127.45269007656745</v>
      </c>
      <c r="Q233" s="63">
        <f t="shared" si="65"/>
        <v>423.05790785569218</v>
      </c>
      <c r="R233" s="63">
        <f t="shared" si="66"/>
        <v>531.86378181353484</v>
      </c>
      <c r="S233" s="63">
        <f t="shared" si="67"/>
        <v>605.97429589639478</v>
      </c>
      <c r="T233" s="63">
        <f t="shared" si="74"/>
        <v>72176.67600596619</v>
      </c>
      <c r="U233" s="63">
        <f t="shared" si="75"/>
        <v>79418.590275478462</v>
      </c>
      <c r="W233" s="63">
        <f t="shared" si="72"/>
        <v>19455</v>
      </c>
      <c r="X233" s="63">
        <f t="shared" si="73"/>
        <v>32100</v>
      </c>
      <c r="Y233" s="151">
        <f t="shared" si="68"/>
        <v>733.42698597296226</v>
      </c>
      <c r="Z233" s="63">
        <f t="shared" si="69"/>
        <v>150</v>
      </c>
      <c r="AA233" s="153">
        <f t="shared" si="70"/>
        <v>33231.409724521589</v>
      </c>
      <c r="AB233" s="49">
        <f>(AA232+F233+S233+Z233)+((AA232+F233+S233+Z233)*(Dashboard!$I$20/'Amortization Schedule'!$D$13))</f>
        <v>36363.704934844529</v>
      </c>
      <c r="AC233" s="49">
        <f>(L232+J233+R233+K233)+((L232+J233+R233+K233)*(Dashboard!$I$20/'Amortization Schedule'!$D$13))</f>
        <v>56493.365507224662</v>
      </c>
      <c r="AD233" s="46">
        <f t="shared" si="71"/>
        <v>9768.7055960491634</v>
      </c>
    </row>
    <row r="234" spans="3:30" x14ac:dyDescent="0.25">
      <c r="C234" s="150">
        <f t="shared" ca="1" si="57"/>
        <v>49674</v>
      </c>
      <c r="D234" s="149">
        <v>215</v>
      </c>
      <c r="E234" s="120"/>
      <c r="F234" s="151">
        <f t="shared" si="58"/>
        <v>733.42698597296226</v>
      </c>
      <c r="G234" s="63">
        <v>0</v>
      </c>
      <c r="H234" s="153">
        <f t="shared" si="59"/>
        <v>81917.385215072878</v>
      </c>
      <c r="I234" s="115"/>
      <c r="J234" s="151">
        <f t="shared" si="60"/>
        <v>733.42698597296226</v>
      </c>
      <c r="K234" s="133">
        <v>100</v>
      </c>
      <c r="L234" s="153">
        <f t="shared" si="61"/>
        <v>52484.090723038455</v>
      </c>
      <c r="M234" s="115"/>
      <c r="N234" s="63">
        <f t="shared" si="62"/>
        <v>308.78261096281125</v>
      </c>
      <c r="O234" s="63">
        <f t="shared" si="63"/>
        <v>199.19371497762671</v>
      </c>
      <c r="P234" s="63">
        <f t="shared" si="64"/>
        <v>124.61778646695595</v>
      </c>
      <c r="Q234" s="63">
        <f t="shared" si="65"/>
        <v>424.64437501015101</v>
      </c>
      <c r="R234" s="63">
        <f t="shared" si="66"/>
        <v>534.23327099533549</v>
      </c>
      <c r="S234" s="63">
        <f t="shared" si="67"/>
        <v>608.80919950600628</v>
      </c>
      <c r="T234" s="63">
        <f t="shared" si="74"/>
        <v>72710.909276961524</v>
      </c>
      <c r="U234" s="63">
        <f t="shared" si="75"/>
        <v>80027.399474984471</v>
      </c>
      <c r="W234" s="63">
        <f t="shared" si="72"/>
        <v>19555</v>
      </c>
      <c r="X234" s="63">
        <f t="shared" si="73"/>
        <v>32250</v>
      </c>
      <c r="Y234" s="151">
        <f t="shared" si="68"/>
        <v>733.42698597296226</v>
      </c>
      <c r="Z234" s="63">
        <f t="shared" si="69"/>
        <v>150</v>
      </c>
      <c r="AA234" s="153">
        <f t="shared" si="70"/>
        <v>32472.600525015583</v>
      </c>
      <c r="AB234" s="49">
        <f>(AA233+F234+S234+Z234)+((AA233+F234+S234+Z234)*(Dashboard!$I$20/'Amortization Schedule'!$D$13))</f>
        <v>35591.737057750572</v>
      </c>
      <c r="AC234" s="49">
        <f>(L233+J234+R234+K234)+((L233+J234+R234+K234)*(Dashboard!$I$20/'Amortization Schedule'!$D$13))</f>
        <v>55848.133857277135</v>
      </c>
      <c r="AD234" s="46">
        <f t="shared" si="71"/>
        <v>9878.2944920343471</v>
      </c>
    </row>
    <row r="235" spans="3:30" x14ac:dyDescent="0.25">
      <c r="C235" s="150">
        <f t="shared" ca="1" si="57"/>
        <v>49704</v>
      </c>
      <c r="D235" s="149">
        <v>216</v>
      </c>
      <c r="E235" s="120"/>
      <c r="F235" s="151">
        <f t="shared" si="58"/>
        <v>733.42698597296226</v>
      </c>
      <c r="G235" s="63">
        <v>0</v>
      </c>
      <c r="H235" s="153">
        <f t="shared" si="59"/>
        <v>81491.148423656443</v>
      </c>
      <c r="I235" s="115"/>
      <c r="J235" s="151">
        <f t="shared" si="60"/>
        <v>733.42698597296226</v>
      </c>
      <c r="K235" s="133">
        <v>100</v>
      </c>
      <c r="L235" s="153">
        <f t="shared" si="61"/>
        <v>51847.47907727689</v>
      </c>
      <c r="M235" s="115"/>
      <c r="N235" s="63">
        <f t="shared" si="62"/>
        <v>307.19019455652312</v>
      </c>
      <c r="O235" s="63">
        <f t="shared" si="63"/>
        <v>196.81534021139419</v>
      </c>
      <c r="P235" s="63">
        <f t="shared" si="64"/>
        <v>121.77225196880843</v>
      </c>
      <c r="Q235" s="63">
        <f t="shared" si="65"/>
        <v>426.23679141643913</v>
      </c>
      <c r="R235" s="63">
        <f t="shared" si="66"/>
        <v>536.61164576156807</v>
      </c>
      <c r="S235" s="63">
        <f t="shared" si="67"/>
        <v>611.65473400415385</v>
      </c>
      <c r="T235" s="63">
        <f t="shared" si="74"/>
        <v>73247.520922723095</v>
      </c>
      <c r="U235" s="63">
        <f t="shared" si="75"/>
        <v>80639.054208988629</v>
      </c>
      <c r="W235" s="63">
        <f t="shared" si="72"/>
        <v>19655</v>
      </c>
      <c r="X235" s="63">
        <f t="shared" si="73"/>
        <v>32400</v>
      </c>
      <c r="Y235" s="151">
        <f t="shared" si="68"/>
        <v>733.42698597296226</v>
      </c>
      <c r="Z235" s="63">
        <f t="shared" si="69"/>
        <v>150</v>
      </c>
      <c r="AA235" s="153">
        <f t="shared" si="70"/>
        <v>31710.945791011429</v>
      </c>
      <c r="AB235" s="49">
        <f>(AA234+F235+S235+Z235)+((AA234+F235+S235+Z235)*(Dashboard!$I$20/'Amortization Schedule'!$D$13))</f>
        <v>34816.874301117517</v>
      </c>
      <c r="AC235" s="49">
        <f>(L234+J235+R235+K235)+((L234+J235+R235+K235)*(Dashboard!$I$20/'Amortization Schedule'!$D$13))</f>
        <v>55200.482588642313</v>
      </c>
      <c r="AD235" s="46">
        <f t="shared" si="71"/>
        <v>9988.6693463794763</v>
      </c>
    </row>
    <row r="236" spans="3:30" x14ac:dyDescent="0.25">
      <c r="C236" s="150">
        <f t="shared" ca="1" si="57"/>
        <v>49734</v>
      </c>
      <c r="D236" s="149">
        <v>217</v>
      </c>
      <c r="E236" s="120"/>
      <c r="F236" s="151">
        <f t="shared" si="58"/>
        <v>733.42698597296226</v>
      </c>
      <c r="G236" s="63">
        <v>0</v>
      </c>
      <c r="H236" s="153">
        <f t="shared" si="59"/>
        <v>81063.313244272198</v>
      </c>
      <c r="I236" s="115"/>
      <c r="J236" s="151">
        <f t="shared" si="60"/>
        <v>733.42698597296226</v>
      </c>
      <c r="K236" s="133">
        <v>100</v>
      </c>
      <c r="L236" s="153">
        <f t="shared" si="61"/>
        <v>51208.480137843719</v>
      </c>
      <c r="M236" s="115"/>
      <c r="N236" s="63">
        <f t="shared" si="62"/>
        <v>305.59180658871156</v>
      </c>
      <c r="O236" s="63">
        <f t="shared" si="63"/>
        <v>194.42804653978834</v>
      </c>
      <c r="P236" s="63">
        <f t="shared" si="64"/>
        <v>118.91604671629285</v>
      </c>
      <c r="Q236" s="63">
        <f t="shared" si="65"/>
        <v>427.83517938425069</v>
      </c>
      <c r="R236" s="63">
        <f t="shared" si="66"/>
        <v>538.99893943317397</v>
      </c>
      <c r="S236" s="63">
        <f t="shared" si="67"/>
        <v>614.51093925666942</v>
      </c>
      <c r="T236" s="63">
        <f t="shared" si="74"/>
        <v>73786.519862156274</v>
      </c>
      <c r="U236" s="63">
        <f t="shared" si="75"/>
        <v>81253.565148245296</v>
      </c>
      <c r="W236" s="63">
        <f t="shared" si="72"/>
        <v>19755</v>
      </c>
      <c r="X236" s="63">
        <f t="shared" si="73"/>
        <v>32550</v>
      </c>
      <c r="Y236" s="151">
        <f t="shared" si="68"/>
        <v>733.42698597296226</v>
      </c>
      <c r="Z236" s="63">
        <f t="shared" si="69"/>
        <v>150</v>
      </c>
      <c r="AA236" s="153">
        <f t="shared" si="70"/>
        <v>30946.434851754759</v>
      </c>
      <c r="AB236" s="49">
        <f>(AA235+F236+S236+Z236)+((AA235+F236+S236+Z236)*(Dashboard!$I$20/'Amortization Schedule'!$D$13))</f>
        <v>34039.105809147084</v>
      </c>
      <c r="AC236" s="49">
        <f>(L235+J236+R236+K236)+((L235+J236+R236+K236)*(Dashboard!$I$20/'Amortization Schedule'!$D$13))</f>
        <v>54550.402627750096</v>
      </c>
      <c r="AD236" s="46">
        <f t="shared" si="71"/>
        <v>10099.833106428399</v>
      </c>
    </row>
    <row r="237" spans="3:30" x14ac:dyDescent="0.25">
      <c r="C237" s="150">
        <f t="shared" ca="1" si="57"/>
        <v>49764</v>
      </c>
      <c r="D237" s="149">
        <v>218</v>
      </c>
      <c r="E237" s="120"/>
      <c r="F237" s="151">
        <f t="shared" si="58"/>
        <v>733.42698597296226</v>
      </c>
      <c r="G237" s="63">
        <v>0</v>
      </c>
      <c r="H237" s="153">
        <f t="shared" si="59"/>
        <v>80633.873682965263</v>
      </c>
      <c r="I237" s="115"/>
      <c r="J237" s="151">
        <f t="shared" si="60"/>
        <v>733.42698597296226</v>
      </c>
      <c r="K237" s="133">
        <v>100</v>
      </c>
      <c r="L237" s="153">
        <f t="shared" si="61"/>
        <v>50567.084952387668</v>
      </c>
      <c r="M237" s="115"/>
      <c r="N237" s="63">
        <f t="shared" si="62"/>
        <v>303.9874246660205</v>
      </c>
      <c r="O237" s="63">
        <f t="shared" si="63"/>
        <v>192.03180051691393</v>
      </c>
      <c r="P237" s="63">
        <f t="shared" si="64"/>
        <v>116.04913069408035</v>
      </c>
      <c r="Q237" s="63">
        <f t="shared" si="65"/>
        <v>429.43956130694164</v>
      </c>
      <c r="R237" s="63">
        <f t="shared" si="66"/>
        <v>541.39518545604835</v>
      </c>
      <c r="S237" s="63">
        <f t="shared" si="67"/>
        <v>617.37785527888195</v>
      </c>
      <c r="T237" s="63">
        <f t="shared" si="74"/>
        <v>74327.915047612318</v>
      </c>
      <c r="U237" s="63">
        <f t="shared" si="75"/>
        <v>81870.943003524182</v>
      </c>
      <c r="W237" s="63">
        <f t="shared" si="72"/>
        <v>19855</v>
      </c>
      <c r="X237" s="63">
        <f t="shared" si="73"/>
        <v>32700</v>
      </c>
      <c r="Y237" s="151">
        <f t="shared" si="68"/>
        <v>733.42698597296226</v>
      </c>
      <c r="Z237" s="63">
        <f t="shared" si="69"/>
        <v>150</v>
      </c>
      <c r="AA237" s="153">
        <f t="shared" si="70"/>
        <v>30179.056996475876</v>
      </c>
      <c r="AB237" s="49">
        <f>(AA236+F237+S237+Z237)+((AA236+F237+S237+Z237)*(Dashboard!$I$20/'Amortization Schedule'!$D$13))</f>
        <v>33258.420685331766</v>
      </c>
      <c r="AC237" s="49">
        <f>(L236+J237+R237+K237)+((L236+J237+R237+K237)*(Dashboard!$I$20/'Amortization Schedule'!$D$13))</f>
        <v>53897.884867004548</v>
      </c>
      <c r="AD237" s="46">
        <f t="shared" si="71"/>
        <v>10211.788730577506</v>
      </c>
    </row>
    <row r="238" spans="3:30" x14ac:dyDescent="0.25">
      <c r="C238" s="150">
        <f t="shared" ca="1" si="57"/>
        <v>49794</v>
      </c>
      <c r="D238" s="149">
        <v>219</v>
      </c>
      <c r="E238" s="120"/>
      <c r="F238" s="151">
        <f t="shared" si="58"/>
        <v>733.42698597296226</v>
      </c>
      <c r="G238" s="63">
        <v>0</v>
      </c>
      <c r="H238" s="153">
        <f t="shared" si="59"/>
        <v>80202.823723303416</v>
      </c>
      <c r="I238" s="115"/>
      <c r="J238" s="151">
        <f t="shared" si="60"/>
        <v>733.42698597296226</v>
      </c>
      <c r="K238" s="133">
        <v>100</v>
      </c>
      <c r="L238" s="153">
        <f t="shared" si="61"/>
        <v>49923.28453498616</v>
      </c>
      <c r="M238" s="115"/>
      <c r="N238" s="63">
        <f t="shared" si="62"/>
        <v>302.37702631111949</v>
      </c>
      <c r="O238" s="63">
        <f t="shared" si="63"/>
        <v>189.62656857145376</v>
      </c>
      <c r="P238" s="63">
        <f t="shared" si="64"/>
        <v>113.17146373678453</v>
      </c>
      <c r="Q238" s="63">
        <f t="shared" si="65"/>
        <v>431.04995966184276</v>
      </c>
      <c r="R238" s="63">
        <f t="shared" si="66"/>
        <v>543.80041740150853</v>
      </c>
      <c r="S238" s="63">
        <f t="shared" si="67"/>
        <v>620.25552223617774</v>
      </c>
      <c r="T238" s="63">
        <f t="shared" si="74"/>
        <v>74871.715465013825</v>
      </c>
      <c r="U238" s="63">
        <f t="shared" si="75"/>
        <v>82491.198525760366</v>
      </c>
      <c r="W238" s="63">
        <f t="shared" si="72"/>
        <v>19955</v>
      </c>
      <c r="X238" s="63">
        <f t="shared" si="73"/>
        <v>32850</v>
      </c>
      <c r="Y238" s="151">
        <f t="shared" si="68"/>
        <v>733.42698597296226</v>
      </c>
      <c r="Z238" s="63">
        <f t="shared" si="69"/>
        <v>150</v>
      </c>
      <c r="AA238" s="153">
        <f t="shared" si="70"/>
        <v>29408.801474239699</v>
      </c>
      <c r="AB238" s="49">
        <f>(AA237+F238+S238+Z238)+((AA237+F238+S238+Z238)*(Dashboard!$I$20/'Amortization Schedule'!$D$13))</f>
        <v>32474.80799230214</v>
      </c>
      <c r="AC238" s="49">
        <f>(L237+J238+R238+K238)+((L237+J238+R238+K238)*(Dashboard!$I$20/'Amortization Schedule'!$D$13))</f>
        <v>53242.920164656192</v>
      </c>
      <c r="AD238" s="46">
        <f t="shared" si="71"/>
        <v>10324.539188317171</v>
      </c>
    </row>
    <row r="239" spans="3:30" x14ac:dyDescent="0.25">
      <c r="C239" s="150">
        <f t="shared" ca="1" si="57"/>
        <v>49824</v>
      </c>
      <c r="D239" s="149">
        <v>220</v>
      </c>
      <c r="E239" s="120"/>
      <c r="F239" s="151">
        <f t="shared" si="58"/>
        <v>733.42698597296226</v>
      </c>
      <c r="G239" s="63">
        <v>0</v>
      </c>
      <c r="H239" s="153">
        <f t="shared" si="59"/>
        <v>79770.157326292843</v>
      </c>
      <c r="I239" s="115"/>
      <c r="J239" s="151">
        <f t="shared" si="60"/>
        <v>733.42698597296226</v>
      </c>
      <c r="K239" s="133">
        <v>100</v>
      </c>
      <c r="L239" s="153">
        <f t="shared" si="61"/>
        <v>49277.069866019396</v>
      </c>
      <c r="M239" s="115"/>
      <c r="N239" s="63">
        <f t="shared" si="62"/>
        <v>300.76058896238766</v>
      </c>
      <c r="O239" s="63">
        <f t="shared" si="63"/>
        <v>187.21231700619811</v>
      </c>
      <c r="P239" s="63">
        <f t="shared" si="64"/>
        <v>110.28300552839887</v>
      </c>
      <c r="Q239" s="63">
        <f t="shared" si="65"/>
        <v>432.66639701057466</v>
      </c>
      <c r="R239" s="63">
        <f t="shared" si="66"/>
        <v>546.21466896676418</v>
      </c>
      <c r="S239" s="63">
        <f t="shared" si="67"/>
        <v>623.14398044456334</v>
      </c>
      <c r="T239" s="63">
        <f t="shared" si="74"/>
        <v>75417.930133980582</v>
      </c>
      <c r="U239" s="63">
        <f t="shared" si="75"/>
        <v>83114.342506204935</v>
      </c>
      <c r="W239" s="63">
        <f t="shared" si="72"/>
        <v>20055</v>
      </c>
      <c r="X239" s="63">
        <f t="shared" si="73"/>
        <v>33000</v>
      </c>
      <c r="Y239" s="151">
        <f t="shared" si="68"/>
        <v>733.42698597296226</v>
      </c>
      <c r="Z239" s="63">
        <f t="shared" si="69"/>
        <v>150</v>
      </c>
      <c r="AA239" s="153">
        <f t="shared" si="70"/>
        <v>28635.657493795137</v>
      </c>
      <c r="AB239" s="49">
        <f>(AA238+F239+S239+Z239)+((AA238+F239+S239+Z239)*(Dashboard!$I$20/'Amortization Schedule'!$D$13))</f>
        <v>31688.256751673653</v>
      </c>
      <c r="AC239" s="49">
        <f>(L238+J239+R239+K239)+((L238+J239+R239+K239)*(Dashboard!$I$20/'Amortization Schedule'!$D$13))</f>
        <v>52585.499344674034</v>
      </c>
      <c r="AD239" s="46">
        <f t="shared" si="71"/>
        <v>10438.08746027336</v>
      </c>
    </row>
    <row r="240" spans="3:30" x14ac:dyDescent="0.25">
      <c r="C240" s="150">
        <f t="shared" ca="1" si="57"/>
        <v>49854</v>
      </c>
      <c r="D240" s="149">
        <v>221</v>
      </c>
      <c r="E240" s="120"/>
      <c r="F240" s="151">
        <f t="shared" si="58"/>
        <v>733.42698597296226</v>
      </c>
      <c r="G240" s="63">
        <v>0</v>
      </c>
      <c r="H240" s="153">
        <f t="shared" si="59"/>
        <v>79335.868430293485</v>
      </c>
      <c r="I240" s="115"/>
      <c r="J240" s="151">
        <f t="shared" si="60"/>
        <v>733.42698597296226</v>
      </c>
      <c r="K240" s="133">
        <v>100</v>
      </c>
      <c r="L240" s="153">
        <f t="shared" si="61"/>
        <v>48628.431892044006</v>
      </c>
      <c r="M240" s="115"/>
      <c r="N240" s="63">
        <f t="shared" si="62"/>
        <v>299.13808997359803</v>
      </c>
      <c r="O240" s="63">
        <f t="shared" si="63"/>
        <v>184.78901199757271</v>
      </c>
      <c r="P240" s="63">
        <f t="shared" si="64"/>
        <v>107.38371560173177</v>
      </c>
      <c r="Q240" s="63">
        <f t="shared" si="65"/>
        <v>434.28889599936429</v>
      </c>
      <c r="R240" s="63">
        <f t="shared" si="66"/>
        <v>548.63797397538951</v>
      </c>
      <c r="S240" s="63">
        <f t="shared" si="67"/>
        <v>626.04327037123051</v>
      </c>
      <c r="T240" s="63">
        <f t="shared" si="74"/>
        <v>75966.568107955973</v>
      </c>
      <c r="U240" s="63">
        <f t="shared" si="75"/>
        <v>83740.385776576164</v>
      </c>
      <c r="W240" s="63">
        <f t="shared" si="72"/>
        <v>20155</v>
      </c>
      <c r="X240" s="63">
        <f t="shared" si="73"/>
        <v>33150</v>
      </c>
      <c r="Y240" s="151">
        <f t="shared" si="68"/>
        <v>733.42698597296226</v>
      </c>
      <c r="Z240" s="63">
        <f t="shared" si="69"/>
        <v>150</v>
      </c>
      <c r="AA240" s="153">
        <f t="shared" si="70"/>
        <v>27859.614223423905</v>
      </c>
      <c r="AB240" s="49">
        <f>(AA239+F240+S240+Z240)+((AA239+F240+S240+Z240)*(Dashboard!$I$20/'Amortization Schedule'!$D$13))</f>
        <v>30898.755943892815</v>
      </c>
      <c r="AC240" s="49">
        <f>(L239+J240+R240+K240)+((L239+J240+R240+K240)*(Dashboard!$I$20/'Amortization Schedule'!$D$13))</f>
        <v>51925.613196616941</v>
      </c>
      <c r="AD240" s="46">
        <f t="shared" si="71"/>
        <v>10552.436538249385</v>
      </c>
    </row>
    <row r="241" spans="3:30" x14ac:dyDescent="0.25">
      <c r="C241" s="150">
        <f t="shared" ca="1" si="57"/>
        <v>49884</v>
      </c>
      <c r="D241" s="149">
        <v>222</v>
      </c>
      <c r="E241" s="120"/>
      <c r="F241" s="151">
        <f t="shared" si="58"/>
        <v>733.42698597296226</v>
      </c>
      <c r="G241" s="63">
        <v>0</v>
      </c>
      <c r="H241" s="153">
        <f t="shared" si="59"/>
        <v>78899.95095093413</v>
      </c>
      <c r="I241" s="115"/>
      <c r="J241" s="151">
        <f t="shared" si="60"/>
        <v>733.42698597296226</v>
      </c>
      <c r="K241" s="133">
        <v>100</v>
      </c>
      <c r="L241" s="153">
        <f t="shared" si="61"/>
        <v>47977.361525666209</v>
      </c>
      <c r="M241" s="115"/>
      <c r="N241" s="63">
        <f t="shared" si="62"/>
        <v>297.50950661360037</v>
      </c>
      <c r="O241" s="63">
        <f t="shared" si="63"/>
        <v>182.356619595165</v>
      </c>
      <c r="P241" s="63">
        <f t="shared" si="64"/>
        <v>104.47355333783965</v>
      </c>
      <c r="Q241" s="63">
        <f t="shared" si="65"/>
        <v>435.91747935936189</v>
      </c>
      <c r="R241" s="63">
        <f t="shared" si="66"/>
        <v>551.0703663777972</v>
      </c>
      <c r="S241" s="63">
        <f t="shared" si="67"/>
        <v>628.95343263512257</v>
      </c>
      <c r="T241" s="63">
        <f t="shared" si="74"/>
        <v>76517.638474333769</v>
      </c>
      <c r="U241" s="63">
        <f t="shared" si="75"/>
        <v>84369.339209211292</v>
      </c>
      <c r="W241" s="63">
        <f t="shared" si="72"/>
        <v>20255</v>
      </c>
      <c r="X241" s="63">
        <f t="shared" si="73"/>
        <v>33300</v>
      </c>
      <c r="Y241" s="151">
        <f t="shared" si="68"/>
        <v>733.42698597296226</v>
      </c>
      <c r="Z241" s="63">
        <f t="shared" si="69"/>
        <v>150</v>
      </c>
      <c r="AA241" s="153">
        <f t="shared" si="70"/>
        <v>27080.660790788781</v>
      </c>
      <c r="AB241" s="49">
        <f>(AA240+F241+S241+Z241)+((AA240+F241+S241+Z241)*(Dashboard!$I$20/'Amortization Schedule'!$D$13))</f>
        <v>30106.294508082789</v>
      </c>
      <c r="AC241" s="49">
        <f>(L240+J241+R241+K241)+((L240+J241+R241+K241)*(Dashboard!$I$20/'Amortization Schedule'!$D$13))</f>
        <v>51263.252475504632</v>
      </c>
      <c r="AD241" s="46">
        <f t="shared" si="71"/>
        <v>10667.589425267821</v>
      </c>
    </row>
    <row r="242" spans="3:30" x14ac:dyDescent="0.25">
      <c r="C242" s="150">
        <f t="shared" ca="1" si="57"/>
        <v>49914</v>
      </c>
      <c r="D242" s="149">
        <v>223</v>
      </c>
      <c r="E242" s="120"/>
      <c r="F242" s="151">
        <f t="shared" si="58"/>
        <v>733.42698597296226</v>
      </c>
      <c r="G242" s="63">
        <v>0</v>
      </c>
      <c r="H242" s="153">
        <f t="shared" si="59"/>
        <v>78462.398781027165</v>
      </c>
      <c r="I242" s="115"/>
      <c r="J242" s="151">
        <f t="shared" si="60"/>
        <v>733.42698597296226</v>
      </c>
      <c r="K242" s="133">
        <v>100</v>
      </c>
      <c r="L242" s="153">
        <f t="shared" si="61"/>
        <v>47323.849645414492</v>
      </c>
      <c r="M242" s="115"/>
      <c r="N242" s="63">
        <f t="shared" si="62"/>
        <v>295.87481606600278</v>
      </c>
      <c r="O242" s="63">
        <f t="shared" si="63"/>
        <v>179.91510572124827</v>
      </c>
      <c r="P242" s="63">
        <f t="shared" si="64"/>
        <v>101.55247796545792</v>
      </c>
      <c r="Q242" s="63">
        <f t="shared" si="65"/>
        <v>437.55216990695948</v>
      </c>
      <c r="R242" s="63">
        <f t="shared" si="66"/>
        <v>553.51188025171405</v>
      </c>
      <c r="S242" s="63">
        <f t="shared" si="67"/>
        <v>631.87450800750435</v>
      </c>
      <c r="T242" s="63">
        <f t="shared" si="74"/>
        <v>77071.150354585479</v>
      </c>
      <c r="U242" s="63">
        <f t="shared" si="75"/>
        <v>85001.213717218794</v>
      </c>
      <c r="W242" s="63">
        <f t="shared" si="72"/>
        <v>20355</v>
      </c>
      <c r="X242" s="63">
        <f t="shared" si="73"/>
        <v>33450</v>
      </c>
      <c r="Y242" s="151">
        <f t="shared" si="68"/>
        <v>733.42698597296226</v>
      </c>
      <c r="Z242" s="63">
        <f t="shared" si="69"/>
        <v>150</v>
      </c>
      <c r="AA242" s="153">
        <f t="shared" si="70"/>
        <v>26298.786282781275</v>
      </c>
      <c r="AB242" s="49">
        <f>(AA241+F242+S242+Z242)+((AA241+F242+S242+Z242)*(Dashboard!$I$20/'Amortization Schedule'!$D$13))</f>
        <v>29310.861341888478</v>
      </c>
      <c r="AC242" s="49">
        <f>(L241+J242+R242+K242)+((L241+J242+R242+K242)*(Dashboard!$I$20/'Amortization Schedule'!$D$13))</f>
        <v>50598.407901688159</v>
      </c>
      <c r="AD242" s="46">
        <f t="shared" si="71"/>
        <v>10783.549135612575</v>
      </c>
    </row>
    <row r="243" spans="3:30" x14ac:dyDescent="0.25">
      <c r="C243" s="150">
        <f t="shared" ca="1" si="57"/>
        <v>49944</v>
      </c>
      <c r="D243" s="149">
        <v>224</v>
      </c>
      <c r="E243" s="120"/>
      <c r="F243" s="151">
        <f t="shared" si="58"/>
        <v>733.42698597296226</v>
      </c>
      <c r="G243" s="63">
        <v>0</v>
      </c>
      <c r="H243" s="153">
        <f t="shared" si="59"/>
        <v>78023.205790483058</v>
      </c>
      <c r="I243" s="115"/>
      <c r="J243" s="151">
        <f t="shared" si="60"/>
        <v>733.42698597296226</v>
      </c>
      <c r="K243" s="133">
        <v>100</v>
      </c>
      <c r="L243" s="153">
        <f t="shared" si="61"/>
        <v>46667.887095611834</v>
      </c>
      <c r="M243" s="115"/>
      <c r="N243" s="63">
        <f t="shared" si="62"/>
        <v>294.23399542885159</v>
      </c>
      <c r="O243" s="63">
        <f t="shared" si="63"/>
        <v>177.46443617030434</v>
      </c>
      <c r="P243" s="63">
        <f t="shared" si="64"/>
        <v>98.620448560429779</v>
      </c>
      <c r="Q243" s="63">
        <f t="shared" si="65"/>
        <v>439.19299054411067</v>
      </c>
      <c r="R243" s="63">
        <f t="shared" si="66"/>
        <v>555.96254980265792</v>
      </c>
      <c r="S243" s="63">
        <f t="shared" si="67"/>
        <v>634.80653741253252</v>
      </c>
      <c r="T243" s="63">
        <f t="shared" si="74"/>
        <v>77627.112904388137</v>
      </c>
      <c r="U243" s="63">
        <f t="shared" si="75"/>
        <v>85636.020254631323</v>
      </c>
      <c r="W243" s="63">
        <f t="shared" si="72"/>
        <v>20455</v>
      </c>
      <c r="X243" s="63">
        <f t="shared" si="73"/>
        <v>33600</v>
      </c>
      <c r="Y243" s="151">
        <f t="shared" si="68"/>
        <v>733.42698597296226</v>
      </c>
      <c r="Z243" s="63">
        <f t="shared" si="69"/>
        <v>150</v>
      </c>
      <c r="AA243" s="153">
        <f t="shared" si="70"/>
        <v>25513.979745368742</v>
      </c>
      <c r="AB243" s="49">
        <f>(AA242+F243+S243+Z243)+((AA242+F243+S243+Z243)*(Dashboard!$I$20/'Amortization Schedule'!$D$13))</f>
        <v>28512.445301320939</v>
      </c>
      <c r="AC243" s="49">
        <f>(L242+J243+R243+K243)+((L242+J243+R243+K243)*(Dashboard!$I$20/'Amortization Schedule'!$D$13))</f>
        <v>49931.070160719864</v>
      </c>
      <c r="AD243" s="46">
        <f t="shared" si="71"/>
        <v>10900.318694871123</v>
      </c>
    </row>
    <row r="244" spans="3:30" x14ac:dyDescent="0.25">
      <c r="C244" s="150">
        <f t="shared" ca="1" si="57"/>
        <v>49974</v>
      </c>
      <c r="D244" s="149">
        <v>225</v>
      </c>
      <c r="E244" s="120"/>
      <c r="F244" s="151">
        <f t="shared" si="58"/>
        <v>733.42698597296226</v>
      </c>
      <c r="G244" s="63">
        <v>0</v>
      </c>
      <c r="H244" s="153">
        <f t="shared" si="59"/>
        <v>77582.365826224413</v>
      </c>
      <c r="I244" s="115"/>
      <c r="J244" s="151">
        <f t="shared" si="60"/>
        <v>733.42698597296226</v>
      </c>
      <c r="K244" s="133">
        <v>100</v>
      </c>
      <c r="L244" s="153">
        <f t="shared" si="61"/>
        <v>46009.464686247418</v>
      </c>
      <c r="M244" s="115"/>
      <c r="N244" s="63">
        <f t="shared" si="62"/>
        <v>292.58702171431122</v>
      </c>
      <c r="O244" s="63">
        <f t="shared" si="63"/>
        <v>175.00457660854437</v>
      </c>
      <c r="P244" s="63">
        <f t="shared" si="64"/>
        <v>95.677424045132781</v>
      </c>
      <c r="Q244" s="63">
        <f t="shared" si="65"/>
        <v>440.83996425865104</v>
      </c>
      <c r="R244" s="63">
        <f t="shared" si="66"/>
        <v>558.42240936441794</v>
      </c>
      <c r="S244" s="63">
        <f t="shared" si="67"/>
        <v>637.74956192782952</v>
      </c>
      <c r="T244" s="63">
        <f t="shared" si="74"/>
        <v>78185.535313752553</v>
      </c>
      <c r="U244" s="63">
        <f t="shared" si="75"/>
        <v>86273.769816559157</v>
      </c>
      <c r="W244" s="63">
        <f t="shared" si="72"/>
        <v>20555</v>
      </c>
      <c r="X244" s="63">
        <f t="shared" si="73"/>
        <v>33750</v>
      </c>
      <c r="Y244" s="151">
        <f t="shared" si="68"/>
        <v>733.42698597296226</v>
      </c>
      <c r="Z244" s="63">
        <f t="shared" si="69"/>
        <v>150</v>
      </c>
      <c r="AA244" s="153">
        <f t="shared" si="70"/>
        <v>24726.230183440912</v>
      </c>
      <c r="AB244" s="49">
        <f>(AA243+F244+S244+Z244)+((AA243+F244+S244+Z244)*(Dashboard!$I$20/'Amortization Schedule'!$D$13))</f>
        <v>27711.035200601273</v>
      </c>
      <c r="AC244" s="49">
        <f>(L243+J244+R244+K244)+((L243+J244+R244+K244)*(Dashboard!$I$20/'Amortization Schedule'!$D$13))</f>
        <v>49261.229903222942</v>
      </c>
      <c r="AD244" s="46">
        <f t="shared" si="71"/>
        <v>11017.90113997689</v>
      </c>
    </row>
    <row r="245" spans="3:30" x14ac:dyDescent="0.25">
      <c r="C245" s="150">
        <f t="shared" ca="1" si="57"/>
        <v>50004</v>
      </c>
      <c r="D245" s="149">
        <v>226</v>
      </c>
      <c r="E245" s="120"/>
      <c r="F245" s="151">
        <f t="shared" si="58"/>
        <v>733.42698597296226</v>
      </c>
      <c r="G245" s="63">
        <v>0</v>
      </c>
      <c r="H245" s="153">
        <f t="shared" si="59"/>
        <v>77139.872712099794</v>
      </c>
      <c r="I245" s="115"/>
      <c r="J245" s="151">
        <f t="shared" si="60"/>
        <v>733.42698597296226</v>
      </c>
      <c r="K245" s="133">
        <v>100</v>
      </c>
      <c r="L245" s="153">
        <f t="shared" si="61"/>
        <v>45348.573192847885</v>
      </c>
      <c r="M245" s="115"/>
      <c r="N245" s="63">
        <f t="shared" si="62"/>
        <v>290.93387184834131</v>
      </c>
      <c r="O245" s="63">
        <f t="shared" si="63"/>
        <v>172.5354925734278</v>
      </c>
      <c r="P245" s="63">
        <f t="shared" si="64"/>
        <v>92.723363187903416</v>
      </c>
      <c r="Q245" s="63">
        <f t="shared" si="65"/>
        <v>442.49311412462094</v>
      </c>
      <c r="R245" s="63">
        <f t="shared" si="66"/>
        <v>560.89149339953451</v>
      </c>
      <c r="S245" s="63">
        <f t="shared" si="67"/>
        <v>640.70362278505888</v>
      </c>
      <c r="T245" s="63">
        <f t="shared" si="74"/>
        <v>78746.426807152093</v>
      </c>
      <c r="U245" s="63">
        <f t="shared" si="75"/>
        <v>86914.47343934422</v>
      </c>
      <c r="W245" s="63">
        <f t="shared" si="72"/>
        <v>20655</v>
      </c>
      <c r="X245" s="63">
        <f t="shared" si="73"/>
        <v>33900</v>
      </c>
      <c r="Y245" s="151">
        <f t="shared" si="68"/>
        <v>733.42698597296226</v>
      </c>
      <c r="Z245" s="63">
        <f t="shared" si="69"/>
        <v>150</v>
      </c>
      <c r="AA245" s="153">
        <f t="shared" si="70"/>
        <v>23935.526560655853</v>
      </c>
      <c r="AB245" s="49">
        <f>(AA244+F245+S245+Z245)+((AA244+F245+S245+Z245)*(Dashboard!$I$20/'Amortization Schedule'!$D$13))</f>
        <v>26906.619812003904</v>
      </c>
      <c r="AC245" s="49">
        <f>(L244+J245+R245+K245)+((L244+J245+R245+K245)*(Dashboard!$I$20/'Amortization Schedule'!$D$13))</f>
        <v>48588.877744760408</v>
      </c>
      <c r="AD245" s="46">
        <f t="shared" si="71"/>
        <v>11136.299519251803</v>
      </c>
    </row>
    <row r="246" spans="3:30" x14ac:dyDescent="0.25">
      <c r="C246" s="150">
        <f t="shared" ca="1" si="57"/>
        <v>50034</v>
      </c>
      <c r="D246" s="149">
        <v>227</v>
      </c>
      <c r="E246" s="120"/>
      <c r="F246" s="151">
        <f t="shared" si="58"/>
        <v>733.42698597296226</v>
      </c>
      <c r="G246" s="63">
        <v>0</v>
      </c>
      <c r="H246" s="153">
        <f t="shared" si="59"/>
        <v>76695.72024879721</v>
      </c>
      <c r="I246" s="115"/>
      <c r="J246" s="151">
        <f t="shared" si="60"/>
        <v>733.42698597296226</v>
      </c>
      <c r="K246" s="133">
        <v>100</v>
      </c>
      <c r="L246" s="153">
        <f t="shared" si="61"/>
        <v>44685.203356348102</v>
      </c>
      <c r="M246" s="115"/>
      <c r="N246" s="63">
        <f t="shared" si="62"/>
        <v>289.27452267037387</v>
      </c>
      <c r="O246" s="63">
        <f t="shared" si="63"/>
        <v>170.05714947317955</v>
      </c>
      <c r="P246" s="63">
        <f t="shared" si="64"/>
        <v>89.75822460245945</v>
      </c>
      <c r="Q246" s="63">
        <f t="shared" si="65"/>
        <v>444.15246330258827</v>
      </c>
      <c r="R246" s="63">
        <f t="shared" si="66"/>
        <v>563.36983649978265</v>
      </c>
      <c r="S246" s="63">
        <f t="shared" si="67"/>
        <v>643.66876137050281</v>
      </c>
      <c r="T246" s="63">
        <f t="shared" si="74"/>
        <v>79309.796643651876</v>
      </c>
      <c r="U246" s="63">
        <f t="shared" si="75"/>
        <v>87558.142200714719</v>
      </c>
      <c r="W246" s="63">
        <f t="shared" si="72"/>
        <v>20755</v>
      </c>
      <c r="X246" s="63">
        <f t="shared" si="73"/>
        <v>34050</v>
      </c>
      <c r="Y246" s="151">
        <f t="shared" si="68"/>
        <v>733.42698597296226</v>
      </c>
      <c r="Z246" s="63">
        <f t="shared" si="69"/>
        <v>150</v>
      </c>
      <c r="AA246" s="153">
        <f t="shared" si="70"/>
        <v>23141.85779928535</v>
      </c>
      <c r="AB246" s="49">
        <f>(AA245+F246+S246+Z246)+((AA245+F246+S246+Z246)*(Dashboard!$I$20/'Amortization Schedule'!$D$13))</f>
        <v>26099.187865699299</v>
      </c>
      <c r="AC246" s="49">
        <f>(L245+J246+R246+K246)+((L245+J246+R246+K246)*(Dashboard!$I$20/'Amortization Schedule'!$D$13))</f>
        <v>47914.004265703647</v>
      </c>
      <c r="AD246" s="46">
        <f t="shared" si="71"/>
        <v>11255.516892448997</v>
      </c>
    </row>
    <row r="247" spans="3:30" x14ac:dyDescent="0.25">
      <c r="C247" s="150">
        <f t="shared" ca="1" si="57"/>
        <v>50064</v>
      </c>
      <c r="D247" s="149">
        <v>228</v>
      </c>
      <c r="E247" s="120"/>
      <c r="F247" s="151">
        <f t="shared" si="58"/>
        <v>733.42698597296226</v>
      </c>
      <c r="G247" s="63">
        <v>0</v>
      </c>
      <c r="H247" s="153">
        <f t="shared" si="59"/>
        <v>76249.902213757232</v>
      </c>
      <c r="I247" s="115"/>
      <c r="J247" s="151">
        <f t="shared" si="60"/>
        <v>733.42698597296226</v>
      </c>
      <c r="K247" s="133">
        <v>100</v>
      </c>
      <c r="L247" s="153">
        <f t="shared" si="61"/>
        <v>44019.345882961446</v>
      </c>
      <c r="M247" s="115"/>
      <c r="N247" s="63">
        <f t="shared" si="62"/>
        <v>287.60895093298927</v>
      </c>
      <c r="O247" s="63">
        <f t="shared" si="63"/>
        <v>167.56951258630536</v>
      </c>
      <c r="P247" s="63">
        <f t="shared" si="64"/>
        <v>86.781966747320055</v>
      </c>
      <c r="Q247" s="63">
        <f t="shared" si="65"/>
        <v>445.81803503997293</v>
      </c>
      <c r="R247" s="63">
        <f t="shared" si="66"/>
        <v>565.85747338665692</v>
      </c>
      <c r="S247" s="63">
        <f t="shared" si="67"/>
        <v>646.64501922564216</v>
      </c>
      <c r="T247" s="63">
        <f t="shared" si="74"/>
        <v>79875.654117038532</v>
      </c>
      <c r="U247" s="63">
        <f t="shared" si="75"/>
        <v>88204.787219940365</v>
      </c>
      <c r="W247" s="63">
        <f t="shared" si="72"/>
        <v>20855</v>
      </c>
      <c r="X247" s="63">
        <f t="shared" si="73"/>
        <v>34200</v>
      </c>
      <c r="Y247" s="151">
        <f t="shared" si="68"/>
        <v>733.42698597296226</v>
      </c>
      <c r="Z247" s="63">
        <f t="shared" si="69"/>
        <v>150</v>
      </c>
      <c r="AA247" s="153">
        <f t="shared" si="70"/>
        <v>22345.212780059708</v>
      </c>
      <c r="AB247" s="49">
        <f>(AA246+F247+S247+Z247)+((AA246+F247+S247+Z247)*(Dashboard!$I$20/'Amortization Schedule'!$D$13))</f>
        <v>25288.728049596051</v>
      </c>
      <c r="AC247" s="49">
        <f>(L246+J247+R247+K247)+((L246+J247+R247+K247)*(Dashboard!$I$20/'Amortization Schedule'!$D$13))</f>
        <v>47236.60001110041</v>
      </c>
      <c r="AD247" s="46">
        <f t="shared" si="71"/>
        <v>11375.556330795682</v>
      </c>
    </row>
    <row r="248" spans="3:30" x14ac:dyDescent="0.25">
      <c r="C248" s="150">
        <f t="shared" ca="1" si="57"/>
        <v>50094</v>
      </c>
      <c r="D248" s="149">
        <v>229</v>
      </c>
      <c r="E248" s="120"/>
      <c r="F248" s="151">
        <f t="shared" si="58"/>
        <v>733.42698597296226</v>
      </c>
      <c r="G248" s="63">
        <v>0</v>
      </c>
      <c r="H248" s="153">
        <f t="shared" si="59"/>
        <v>75802.412361085866</v>
      </c>
      <c r="I248" s="115"/>
      <c r="J248" s="151">
        <f t="shared" si="60"/>
        <v>733.42698597296226</v>
      </c>
      <c r="K248" s="133">
        <v>100</v>
      </c>
      <c r="L248" s="153">
        <f t="shared" si="61"/>
        <v>43350.991444049592</v>
      </c>
      <c r="M248" s="115"/>
      <c r="N248" s="63">
        <f t="shared" si="62"/>
        <v>285.93713330158931</v>
      </c>
      <c r="O248" s="63">
        <f t="shared" si="63"/>
        <v>165.07254706110541</v>
      </c>
      <c r="P248" s="63">
        <f t="shared" si="64"/>
        <v>83.79454792522391</v>
      </c>
      <c r="Q248" s="63">
        <f t="shared" si="65"/>
        <v>447.48985267137289</v>
      </c>
      <c r="R248" s="63">
        <f t="shared" si="66"/>
        <v>568.35443891185685</v>
      </c>
      <c r="S248" s="63">
        <f t="shared" si="67"/>
        <v>649.63243804773833</v>
      </c>
      <c r="T248" s="63">
        <f t="shared" si="74"/>
        <v>80444.008555950393</v>
      </c>
      <c r="U248" s="63">
        <f t="shared" si="75"/>
        <v>88854.41965798811</v>
      </c>
      <c r="W248" s="63">
        <f t="shared" si="72"/>
        <v>20955</v>
      </c>
      <c r="X248" s="63">
        <f t="shared" si="73"/>
        <v>34350</v>
      </c>
      <c r="Y248" s="151">
        <f t="shared" si="68"/>
        <v>733.42698597296226</v>
      </c>
      <c r="Z248" s="63">
        <f t="shared" si="69"/>
        <v>150</v>
      </c>
      <c r="AA248" s="153">
        <f t="shared" si="70"/>
        <v>21545.58034201197</v>
      </c>
      <c r="AB248" s="49">
        <f>(AA247+F248+S248+Z248)+((AA247+F248+S248+Z248)*(Dashboard!$I$20/'Amortization Schedule'!$D$13))</f>
        <v>24475.229009182418</v>
      </c>
      <c r="AC248" s="49">
        <f>(L247+J248+R248+K248)+((L247+J248+R248+K248)*(Dashboard!$I$20/'Amortization Schedule'!$D$13))</f>
        <v>46556.65549054242</v>
      </c>
      <c r="AD248" s="46">
        <f t="shared" si="71"/>
        <v>11496.420917036166</v>
      </c>
    </row>
    <row r="249" spans="3:30" x14ac:dyDescent="0.25">
      <c r="C249" s="150">
        <f t="shared" ca="1" si="57"/>
        <v>50124</v>
      </c>
      <c r="D249" s="149">
        <v>230</v>
      </c>
      <c r="E249" s="120"/>
      <c r="F249" s="151">
        <f t="shared" si="58"/>
        <v>733.42698597296226</v>
      </c>
      <c r="G249" s="63">
        <v>0</v>
      </c>
      <c r="H249" s="153">
        <f t="shared" si="59"/>
        <v>75353.244421466981</v>
      </c>
      <c r="I249" s="115"/>
      <c r="J249" s="151">
        <f t="shared" si="60"/>
        <v>733.42698597296226</v>
      </c>
      <c r="K249" s="133">
        <v>100</v>
      </c>
      <c r="L249" s="153">
        <f t="shared" si="61"/>
        <v>42680.130675991815</v>
      </c>
      <c r="M249" s="115"/>
      <c r="N249" s="63">
        <f t="shared" si="62"/>
        <v>284.2590463540717</v>
      </c>
      <c r="O249" s="63">
        <f t="shared" si="63"/>
        <v>162.56621791518597</v>
      </c>
      <c r="P249" s="63">
        <f t="shared" si="64"/>
        <v>80.795926282544883</v>
      </c>
      <c r="Q249" s="63">
        <f t="shared" si="65"/>
        <v>449.16793961889056</v>
      </c>
      <c r="R249" s="63">
        <f t="shared" si="66"/>
        <v>570.86076805777634</v>
      </c>
      <c r="S249" s="63">
        <f t="shared" si="67"/>
        <v>652.63105969041737</v>
      </c>
      <c r="T249" s="63">
        <f t="shared" si="74"/>
        <v>81014.869324008163</v>
      </c>
      <c r="U249" s="63">
        <f t="shared" si="75"/>
        <v>89507.050717678532</v>
      </c>
      <c r="W249" s="63">
        <f t="shared" si="72"/>
        <v>21055</v>
      </c>
      <c r="X249" s="63">
        <f t="shared" si="73"/>
        <v>34500</v>
      </c>
      <c r="Y249" s="151">
        <f t="shared" si="68"/>
        <v>733.42698597296226</v>
      </c>
      <c r="Z249" s="63">
        <f t="shared" si="69"/>
        <v>150</v>
      </c>
      <c r="AA249" s="153">
        <f t="shared" si="70"/>
        <v>20742.949282321551</v>
      </c>
      <c r="AB249" s="49">
        <f>(AA248+F249+S249+Z249)+((AA248+F249+S249+Z249)*(Dashboard!$I$20/'Amortization Schedule'!$D$13))</f>
        <v>23658.679347367233</v>
      </c>
      <c r="AC249" s="49">
        <f>(L248+J249+R249+K249)+((L248+J249+R249+K249)*(Dashboard!$I$20/'Amortization Schedule'!$D$13))</f>
        <v>45874.161178032336</v>
      </c>
      <c r="AD249" s="46">
        <f t="shared" si="71"/>
        <v>11618.113745475051</v>
      </c>
    </row>
    <row r="250" spans="3:30" x14ac:dyDescent="0.25">
      <c r="C250" s="150">
        <f t="shared" ca="1" si="57"/>
        <v>50154</v>
      </c>
      <c r="D250" s="149">
        <v>231</v>
      </c>
      <c r="E250" s="120"/>
      <c r="F250" s="151">
        <f t="shared" si="58"/>
        <v>733.42698597296226</v>
      </c>
      <c r="G250" s="63">
        <v>0</v>
      </c>
      <c r="H250" s="153">
        <f t="shared" si="59"/>
        <v>74902.392102074518</v>
      </c>
      <c r="I250" s="115"/>
      <c r="J250" s="151">
        <f t="shared" si="60"/>
        <v>733.42698597296226</v>
      </c>
      <c r="K250" s="133">
        <v>100</v>
      </c>
      <c r="L250" s="153">
        <f t="shared" si="61"/>
        <v>42006.754180053824</v>
      </c>
      <c r="M250" s="115"/>
      <c r="N250" s="63">
        <f t="shared" si="62"/>
        <v>282.57466658050089</v>
      </c>
      <c r="O250" s="63">
        <f t="shared" si="63"/>
        <v>160.0504900349693</v>
      </c>
      <c r="P250" s="63">
        <f t="shared" si="64"/>
        <v>77.786059808705815</v>
      </c>
      <c r="Q250" s="63">
        <f t="shared" si="65"/>
        <v>450.85231939246137</v>
      </c>
      <c r="R250" s="63">
        <f t="shared" si="66"/>
        <v>573.37649593799301</v>
      </c>
      <c r="S250" s="63">
        <f t="shared" si="67"/>
        <v>655.64092616425648</v>
      </c>
      <c r="T250" s="63">
        <f t="shared" si="74"/>
        <v>81588.245819946154</v>
      </c>
      <c r="U250" s="63">
        <f t="shared" si="75"/>
        <v>90162.691643842787</v>
      </c>
      <c r="W250" s="63">
        <f t="shared" si="72"/>
        <v>21155</v>
      </c>
      <c r="X250" s="63">
        <f t="shared" si="73"/>
        <v>34650</v>
      </c>
      <c r="Y250" s="151">
        <f t="shared" si="68"/>
        <v>733.42698597296226</v>
      </c>
      <c r="Z250" s="63">
        <f t="shared" si="69"/>
        <v>150</v>
      </c>
      <c r="AA250" s="153">
        <f t="shared" si="70"/>
        <v>19937.308356157297</v>
      </c>
      <c r="AB250" s="49">
        <f>(AA249+F250+S250+Z250)+((AA249+F250+S250+Z250)*(Dashboard!$I$20/'Amortization Schedule'!$D$13))</f>
        <v>22839.067624320236</v>
      </c>
      <c r="AC250" s="49">
        <f>(L249+J250+R250+K250)+((L249+J250+R250+K250)*(Dashboard!$I$20/'Amortization Schedule'!$D$13))</f>
        <v>45189.107511850336</v>
      </c>
      <c r="AD250" s="46">
        <f t="shared" si="71"/>
        <v>11740.637922020584</v>
      </c>
    </row>
    <row r="251" spans="3:30" x14ac:dyDescent="0.25">
      <c r="C251" s="150">
        <f t="shared" ca="1" si="57"/>
        <v>50184</v>
      </c>
      <c r="D251" s="149">
        <v>232</v>
      </c>
      <c r="E251" s="120"/>
      <c r="F251" s="151">
        <f t="shared" si="58"/>
        <v>733.42698597296226</v>
      </c>
      <c r="G251" s="63">
        <v>0</v>
      </c>
      <c r="H251" s="153">
        <f t="shared" si="59"/>
        <v>74449.849086484333</v>
      </c>
      <c r="I251" s="115"/>
      <c r="J251" s="151">
        <f t="shared" si="60"/>
        <v>733.42698597296226</v>
      </c>
      <c r="K251" s="133">
        <v>100</v>
      </c>
      <c r="L251" s="153">
        <f t="shared" si="61"/>
        <v>41330.852522256064</v>
      </c>
      <c r="M251" s="115"/>
      <c r="N251" s="63">
        <f t="shared" si="62"/>
        <v>280.88397038277918</v>
      </c>
      <c r="O251" s="63">
        <f t="shared" si="63"/>
        <v>157.52532817520182</v>
      </c>
      <c r="P251" s="63">
        <f t="shared" si="64"/>
        <v>74.764906335589856</v>
      </c>
      <c r="Q251" s="63">
        <f t="shared" si="65"/>
        <v>452.54301559018313</v>
      </c>
      <c r="R251" s="63">
        <f t="shared" si="66"/>
        <v>575.90165779776044</v>
      </c>
      <c r="S251" s="63">
        <f t="shared" si="67"/>
        <v>658.66207963737236</v>
      </c>
      <c r="T251" s="63">
        <f t="shared" si="74"/>
        <v>82164.147477743914</v>
      </c>
      <c r="U251" s="63">
        <f t="shared" si="75"/>
        <v>90821.353723480162</v>
      </c>
      <c r="W251" s="63">
        <f t="shared" si="72"/>
        <v>21255</v>
      </c>
      <c r="X251" s="63">
        <f t="shared" si="73"/>
        <v>34800</v>
      </c>
      <c r="Y251" s="151">
        <f t="shared" si="68"/>
        <v>733.42698597296226</v>
      </c>
      <c r="Z251" s="63">
        <f t="shared" si="69"/>
        <v>150</v>
      </c>
      <c r="AA251" s="153">
        <f t="shared" si="70"/>
        <v>19128.646276519925</v>
      </c>
      <c r="AB251" s="49">
        <f>(AA250+F251+S251+Z251)+((AA250+F251+S251+Z251)*(Dashboard!$I$20/'Amortization Schedule'!$D$13))</f>
        <v>22016.382357311821</v>
      </c>
      <c r="AC251" s="49">
        <f>(L250+J251+R251+K251)+((L250+J251+R251+K251)*(Dashboard!$I$20/'Amortization Schedule'!$D$13))</f>
        <v>44501.484894420159</v>
      </c>
      <c r="AD251" s="46">
        <f t="shared" si="71"/>
        <v>11863.99656422816</v>
      </c>
    </row>
    <row r="252" spans="3:30" x14ac:dyDescent="0.25">
      <c r="C252" s="150">
        <f t="shared" ca="1" si="57"/>
        <v>50214</v>
      </c>
      <c r="D252" s="149">
        <v>233</v>
      </c>
      <c r="E252" s="120"/>
      <c r="F252" s="151">
        <f t="shared" si="58"/>
        <v>733.42698597296226</v>
      </c>
      <c r="G252" s="63">
        <v>0</v>
      </c>
      <c r="H252" s="153">
        <f t="shared" si="59"/>
        <v>73995.609034585694</v>
      </c>
      <c r="I252" s="115"/>
      <c r="J252" s="151">
        <f t="shared" si="60"/>
        <v>733.42698597296226</v>
      </c>
      <c r="K252" s="133">
        <v>100</v>
      </c>
      <c r="L252" s="153">
        <f t="shared" si="61"/>
        <v>40652.416233241565</v>
      </c>
      <c r="M252" s="115"/>
      <c r="N252" s="63">
        <f t="shared" si="62"/>
        <v>279.18693407431596</v>
      </c>
      <c r="O252" s="63">
        <f t="shared" si="63"/>
        <v>154.99069695846023</v>
      </c>
      <c r="P252" s="63">
        <f t="shared" si="64"/>
        <v>71.73242353694971</v>
      </c>
      <c r="Q252" s="63">
        <f t="shared" si="65"/>
        <v>454.24005189864636</v>
      </c>
      <c r="R252" s="63">
        <f t="shared" si="66"/>
        <v>578.43628901450199</v>
      </c>
      <c r="S252" s="63">
        <f t="shared" si="67"/>
        <v>661.69456243601257</v>
      </c>
      <c r="T252" s="63">
        <f t="shared" si="74"/>
        <v>82742.583766758413</v>
      </c>
      <c r="U252" s="63">
        <f t="shared" si="75"/>
        <v>91483.048285916171</v>
      </c>
      <c r="W252" s="63">
        <f t="shared" si="72"/>
        <v>21355</v>
      </c>
      <c r="X252" s="63">
        <f t="shared" si="73"/>
        <v>34950</v>
      </c>
      <c r="Y252" s="151">
        <f t="shared" si="68"/>
        <v>733.42698597296226</v>
      </c>
      <c r="Z252" s="63">
        <f t="shared" si="69"/>
        <v>150</v>
      </c>
      <c r="AA252" s="153">
        <f t="shared" si="70"/>
        <v>18316.951714083913</v>
      </c>
      <c r="AB252" s="49">
        <f>(AA251+F252+S252+Z252)+((AA251+F252+S252+Z252)*(Dashboard!$I$20/'Amortization Schedule'!$D$13))</f>
        <v>21190.612020552122</v>
      </c>
      <c r="AC252" s="49">
        <f>(L251+J252+R252+K252)+((L251+J252+R252+K252)*(Dashboard!$I$20/'Amortization Schedule'!$D$13))</f>
        <v>43811.283692174613</v>
      </c>
      <c r="AD252" s="46">
        <f t="shared" si="71"/>
        <v>11988.192801344016</v>
      </c>
    </row>
    <row r="253" spans="3:30" x14ac:dyDescent="0.25">
      <c r="C253" s="150">
        <f t="shared" ca="1" si="57"/>
        <v>50244</v>
      </c>
      <c r="D253" s="149">
        <v>234</v>
      </c>
      <c r="E253" s="120"/>
      <c r="F253" s="151">
        <f t="shared" si="58"/>
        <v>733.42698597296226</v>
      </c>
      <c r="G253" s="63">
        <v>0</v>
      </c>
      <c r="H253" s="153">
        <f t="shared" si="59"/>
        <v>73539.665582492424</v>
      </c>
      <c r="I253" s="115"/>
      <c r="J253" s="151">
        <f t="shared" si="60"/>
        <v>733.42698597296226</v>
      </c>
      <c r="K253" s="133">
        <v>100</v>
      </c>
      <c r="L253" s="153">
        <f t="shared" si="61"/>
        <v>39971.435808143258</v>
      </c>
      <c r="M253" s="115"/>
      <c r="N253" s="63">
        <f t="shared" si="62"/>
        <v>277.48353387969604</v>
      </c>
      <c r="O253" s="63">
        <f t="shared" si="63"/>
        <v>152.44656087465586</v>
      </c>
      <c r="P253" s="63">
        <f t="shared" si="64"/>
        <v>68.688568927814671</v>
      </c>
      <c r="Q253" s="63">
        <f t="shared" si="65"/>
        <v>455.94345209326622</v>
      </c>
      <c r="R253" s="63">
        <f t="shared" si="66"/>
        <v>580.98042509830634</v>
      </c>
      <c r="S253" s="63">
        <f t="shared" si="67"/>
        <v>664.73841704514757</v>
      </c>
      <c r="T253" s="63">
        <f t="shared" si="74"/>
        <v>83323.564191856713</v>
      </c>
      <c r="U253" s="63">
        <f t="shared" si="75"/>
        <v>92147.786702961312</v>
      </c>
      <c r="W253" s="63">
        <f t="shared" si="72"/>
        <v>21455</v>
      </c>
      <c r="X253" s="63">
        <f t="shared" si="73"/>
        <v>35100</v>
      </c>
      <c r="Y253" s="151">
        <f t="shared" si="68"/>
        <v>733.42698597296226</v>
      </c>
      <c r="Z253" s="63">
        <f t="shared" si="69"/>
        <v>150</v>
      </c>
      <c r="AA253" s="153">
        <f t="shared" si="70"/>
        <v>17502.213297038765</v>
      </c>
      <c r="AB253" s="49">
        <f>(AA252+F253+S253+Z253)+((AA252+F253+S253+Z253)*(Dashboard!$I$20/'Amortization Schedule'!$D$13))</f>
        <v>20361.745045029573</v>
      </c>
      <c r="AC253" s="49">
        <f>(L252+J253+R253+K253)+((L252+J253+R253+K253)*(Dashboard!$I$20/'Amortization Schedule'!$D$13))</f>
        <v>43118.494235420658</v>
      </c>
      <c r="AD253" s="46">
        <f t="shared" si="71"/>
        <v>12113.229774349056</v>
      </c>
    </row>
    <row r="254" spans="3:30" x14ac:dyDescent="0.25">
      <c r="C254" s="150">
        <f t="shared" ca="1" si="57"/>
        <v>50274</v>
      </c>
      <c r="D254" s="149">
        <v>235</v>
      </c>
      <c r="E254" s="120"/>
      <c r="F254" s="151">
        <f t="shared" si="58"/>
        <v>733.42698597296226</v>
      </c>
      <c r="G254" s="63">
        <v>0</v>
      </c>
      <c r="H254" s="153">
        <f t="shared" si="59"/>
        <v>73082.012342453803</v>
      </c>
      <c r="I254" s="115"/>
      <c r="J254" s="151">
        <f t="shared" si="60"/>
        <v>733.42698597296226</v>
      </c>
      <c r="K254" s="133">
        <v>100</v>
      </c>
      <c r="L254" s="153">
        <f t="shared" si="61"/>
        <v>39287.90170645083</v>
      </c>
      <c r="M254" s="115"/>
      <c r="N254" s="63">
        <f t="shared" si="62"/>
        <v>275.77374593434632</v>
      </c>
      <c r="O254" s="63">
        <f t="shared" si="63"/>
        <v>149.8928842805372</v>
      </c>
      <c r="P254" s="63">
        <f t="shared" si="64"/>
        <v>65.63329986389536</v>
      </c>
      <c r="Q254" s="63">
        <f t="shared" si="65"/>
        <v>457.65324003861599</v>
      </c>
      <c r="R254" s="63">
        <f t="shared" si="66"/>
        <v>583.53410169242511</v>
      </c>
      <c r="S254" s="63">
        <f t="shared" si="67"/>
        <v>667.79368610906693</v>
      </c>
      <c r="T254" s="63">
        <f t="shared" si="74"/>
        <v>83907.098293549134</v>
      </c>
      <c r="U254" s="63">
        <f t="shared" si="75"/>
        <v>92815.580389070383</v>
      </c>
      <c r="W254" s="63">
        <f t="shared" si="72"/>
        <v>21555</v>
      </c>
      <c r="X254" s="63">
        <f t="shared" si="73"/>
        <v>35250</v>
      </c>
      <c r="Y254" s="151">
        <f t="shared" si="68"/>
        <v>733.42698597296226</v>
      </c>
      <c r="Z254" s="63">
        <f t="shared" si="69"/>
        <v>150</v>
      </c>
      <c r="AA254" s="153">
        <f t="shared" si="70"/>
        <v>16684.419610929697</v>
      </c>
      <c r="AB254" s="49">
        <f>(AA253+F254+S254+Z254)+((AA253+F254+S254+Z254)*(Dashboard!$I$20/'Amortization Schedule'!$D$13))</f>
        <v>19529.769818348814</v>
      </c>
      <c r="AC254" s="49">
        <f>(L253+J254+R254+K254)+((L253+J254+R254+K254)*(Dashboard!$I$20/'Amortization Schedule'!$D$13))</f>
        <v>42423.106818203865</v>
      </c>
      <c r="AD254" s="46">
        <f t="shared" si="71"/>
        <v>12239.110636002866</v>
      </c>
    </row>
    <row r="255" spans="3:30" x14ac:dyDescent="0.25">
      <c r="C255" s="150">
        <f t="shared" ca="1" si="57"/>
        <v>50304</v>
      </c>
      <c r="D255" s="149">
        <v>236</v>
      </c>
      <c r="E255" s="120"/>
      <c r="F255" s="151">
        <f t="shared" si="58"/>
        <v>733.42698597296226</v>
      </c>
      <c r="G255" s="63">
        <v>0</v>
      </c>
      <c r="H255" s="153">
        <f t="shared" si="59"/>
        <v>72622.642902765045</v>
      </c>
      <c r="I255" s="115"/>
      <c r="J255" s="151">
        <f t="shared" si="60"/>
        <v>733.42698597296226</v>
      </c>
      <c r="K255" s="133">
        <v>100</v>
      </c>
      <c r="L255" s="153">
        <f t="shared" si="61"/>
        <v>38601.804351877057</v>
      </c>
      <c r="M255" s="115"/>
      <c r="N255" s="63">
        <f t="shared" si="62"/>
        <v>274.05754628420146</v>
      </c>
      <c r="O255" s="63">
        <f t="shared" si="63"/>
        <v>147.32963139919062</v>
      </c>
      <c r="P255" s="63">
        <f t="shared" si="64"/>
        <v>62.566573540986361</v>
      </c>
      <c r="Q255" s="63">
        <f t="shared" si="65"/>
        <v>459.36943968876085</v>
      </c>
      <c r="R255" s="63">
        <f t="shared" si="66"/>
        <v>586.09735457377167</v>
      </c>
      <c r="S255" s="63">
        <f t="shared" si="67"/>
        <v>670.86041243197587</v>
      </c>
      <c r="T255" s="63">
        <f t="shared" si="74"/>
        <v>84493.195648122899</v>
      </c>
      <c r="U255" s="63">
        <f t="shared" si="75"/>
        <v>93486.440801502366</v>
      </c>
      <c r="W255" s="63">
        <f t="shared" si="72"/>
        <v>21655</v>
      </c>
      <c r="X255" s="63">
        <f t="shared" si="73"/>
        <v>35400</v>
      </c>
      <c r="Y255" s="151">
        <f t="shared" si="68"/>
        <v>733.42698597296226</v>
      </c>
      <c r="Z255" s="63">
        <f t="shared" si="69"/>
        <v>150</v>
      </c>
      <c r="AA255" s="153">
        <f t="shared" si="70"/>
        <v>15863.559198497722</v>
      </c>
      <c r="AB255" s="49">
        <f>(AA254+F255+S255+Z255)+((AA254+F255+S255+Z255)*(Dashboard!$I$20/'Amortization Schedule'!$D$13))</f>
        <v>18694.674684567999</v>
      </c>
      <c r="AC255" s="49">
        <f>(L254+J255+R255+K255)+((L254+J255+R255+K255)*(Dashboard!$I$20/'Amortization Schedule'!$D$13))</f>
        <v>41725.111698172499</v>
      </c>
      <c r="AD255" s="46">
        <f t="shared" si="71"/>
        <v>12365.838550887876</v>
      </c>
    </row>
    <row r="256" spans="3:30" x14ac:dyDescent="0.25">
      <c r="C256" s="150">
        <f t="shared" ca="1" si="57"/>
        <v>50334</v>
      </c>
      <c r="D256" s="149">
        <v>237</v>
      </c>
      <c r="E256" s="120"/>
      <c r="F256" s="151">
        <f t="shared" si="58"/>
        <v>733.42698597296226</v>
      </c>
      <c r="G256" s="63">
        <v>0</v>
      </c>
      <c r="H256" s="153">
        <f t="shared" si="59"/>
        <v>72161.550827677449</v>
      </c>
      <c r="I256" s="115"/>
      <c r="J256" s="151">
        <f t="shared" si="60"/>
        <v>733.42698597296226</v>
      </c>
      <c r="K256" s="133">
        <v>100</v>
      </c>
      <c r="L256" s="153">
        <f t="shared" si="61"/>
        <v>37913.134132223633</v>
      </c>
      <c r="M256" s="115"/>
      <c r="N256" s="63">
        <f t="shared" si="62"/>
        <v>272.33491088536857</v>
      </c>
      <c r="O256" s="63">
        <f t="shared" si="63"/>
        <v>144.75676631953897</v>
      </c>
      <c r="P256" s="63">
        <f t="shared" si="64"/>
        <v>59.488346994366452</v>
      </c>
      <c r="Q256" s="63">
        <f t="shared" si="65"/>
        <v>461.09207508759368</v>
      </c>
      <c r="R256" s="63">
        <f t="shared" si="66"/>
        <v>588.67021965342326</v>
      </c>
      <c r="S256" s="63">
        <f t="shared" si="67"/>
        <v>673.9386389785958</v>
      </c>
      <c r="T256" s="63">
        <f t="shared" si="74"/>
        <v>85081.865867776316</v>
      </c>
      <c r="U256" s="63">
        <f t="shared" si="75"/>
        <v>94160.37944048096</v>
      </c>
      <c r="W256" s="63">
        <f t="shared" si="72"/>
        <v>21755</v>
      </c>
      <c r="X256" s="63">
        <f t="shared" si="73"/>
        <v>35550</v>
      </c>
      <c r="Y256" s="151">
        <f t="shared" si="68"/>
        <v>733.42698597296226</v>
      </c>
      <c r="Z256" s="63">
        <f t="shared" si="69"/>
        <v>150</v>
      </c>
      <c r="AA256" s="153">
        <f t="shared" si="70"/>
        <v>15039.620559519126</v>
      </c>
      <c r="AB256" s="49">
        <f>(AA255+F256+S256+Z256)+((AA255+F256+S256+Z256)*(Dashboard!$I$20/'Amortization Schedule'!$D$13))</f>
        <v>17856.44794403551</v>
      </c>
      <c r="AC256" s="49">
        <f>(L255+J256+R256+K256)+((L255+J256+R256+K256)*(Dashboard!$I$20/'Amortization Schedule'!$D$13))</f>
        <v>41024.499096441032</v>
      </c>
      <c r="AD256" s="46">
        <f t="shared" si="71"/>
        <v>12493.416695453707</v>
      </c>
    </row>
    <row r="257" spans="3:30" x14ac:dyDescent="0.25">
      <c r="C257" s="150">
        <f t="shared" ca="1" si="57"/>
        <v>50364</v>
      </c>
      <c r="D257" s="149">
        <v>238</v>
      </c>
      <c r="E257" s="120"/>
      <c r="F257" s="151">
        <f t="shared" si="58"/>
        <v>733.42698597296226</v>
      </c>
      <c r="G257" s="63">
        <v>0</v>
      </c>
      <c r="H257" s="153">
        <f t="shared" si="59"/>
        <v>71698.729657308271</v>
      </c>
      <c r="I257" s="115"/>
      <c r="J257" s="151">
        <f t="shared" si="60"/>
        <v>733.42698597296226</v>
      </c>
      <c r="K257" s="133">
        <v>100</v>
      </c>
      <c r="L257" s="153">
        <f t="shared" si="61"/>
        <v>37221.881399246507</v>
      </c>
      <c r="M257" s="115"/>
      <c r="N257" s="63">
        <f t="shared" si="62"/>
        <v>270.60581560379012</v>
      </c>
      <c r="O257" s="63">
        <f t="shared" si="63"/>
        <v>142.17425299583863</v>
      </c>
      <c r="P257" s="63">
        <f t="shared" si="64"/>
        <v>56.398577098196718</v>
      </c>
      <c r="Q257" s="63">
        <f t="shared" si="65"/>
        <v>462.82117036917208</v>
      </c>
      <c r="R257" s="63">
        <f t="shared" si="66"/>
        <v>591.25273297712363</v>
      </c>
      <c r="S257" s="63">
        <f t="shared" si="67"/>
        <v>677.02840887476555</v>
      </c>
      <c r="T257" s="63">
        <f t="shared" si="74"/>
        <v>85673.118600753442</v>
      </c>
      <c r="U257" s="63">
        <f t="shared" si="75"/>
        <v>94837.407849355732</v>
      </c>
      <c r="W257" s="63">
        <f t="shared" si="72"/>
        <v>21855</v>
      </c>
      <c r="X257" s="63">
        <f t="shared" si="73"/>
        <v>35700</v>
      </c>
      <c r="Y257" s="151">
        <f t="shared" si="68"/>
        <v>733.42698597296226</v>
      </c>
      <c r="Z257" s="63">
        <f t="shared" si="69"/>
        <v>150</v>
      </c>
      <c r="AA257" s="153">
        <f t="shared" si="70"/>
        <v>14212.592150644361</v>
      </c>
      <c r="AB257" s="49">
        <f>(AA256+F257+S257+Z257)+((AA256+F257+S257+Z257)*(Dashboard!$I$20/'Amortization Schedule'!$D$13))</f>
        <v>17015.077853226026</v>
      </c>
      <c r="AC257" s="49">
        <f>(L256+J257+R257+K257)+((L256+J257+R257+K257)*(Dashboard!$I$20/'Amortization Schedule'!$D$13))</f>
        <v>40321.259197453066</v>
      </c>
      <c r="AD257" s="46">
        <f t="shared" si="71"/>
        <v>12621.848258061658</v>
      </c>
    </row>
    <row r="258" spans="3:30" x14ac:dyDescent="0.25">
      <c r="C258" s="150">
        <f t="shared" ca="1" si="57"/>
        <v>50394</v>
      </c>
      <c r="D258" s="149">
        <v>239</v>
      </c>
      <c r="E258" s="120"/>
      <c r="F258" s="151">
        <f t="shared" si="58"/>
        <v>733.42698597296226</v>
      </c>
      <c r="G258" s="63">
        <v>0</v>
      </c>
      <c r="H258" s="153">
        <f t="shared" si="59"/>
        <v>71234.172907550208</v>
      </c>
      <c r="I258" s="115"/>
      <c r="J258" s="151">
        <f t="shared" si="60"/>
        <v>733.42698597296226</v>
      </c>
      <c r="K258" s="133">
        <v>100</v>
      </c>
      <c r="L258" s="153">
        <f t="shared" si="61"/>
        <v>36528.036468520717</v>
      </c>
      <c r="M258" s="115"/>
      <c r="N258" s="63">
        <f t="shared" si="62"/>
        <v>268.87023621490579</v>
      </c>
      <c r="O258" s="63">
        <f t="shared" si="63"/>
        <v>139.5820552471744</v>
      </c>
      <c r="P258" s="63">
        <f t="shared" si="64"/>
        <v>53.297220564916351</v>
      </c>
      <c r="Q258" s="63">
        <f t="shared" si="65"/>
        <v>464.55674975805653</v>
      </c>
      <c r="R258" s="63">
        <f t="shared" si="66"/>
        <v>593.84493072578789</v>
      </c>
      <c r="S258" s="63">
        <f t="shared" si="67"/>
        <v>680.12976540804596</v>
      </c>
      <c r="T258" s="63">
        <f t="shared" si="74"/>
        <v>86266.963531479225</v>
      </c>
      <c r="U258" s="63">
        <f t="shared" si="75"/>
        <v>95517.537614763773</v>
      </c>
      <c r="W258" s="63">
        <f t="shared" si="72"/>
        <v>21955</v>
      </c>
      <c r="X258" s="63">
        <f t="shared" si="73"/>
        <v>35850</v>
      </c>
      <c r="Y258" s="151">
        <f t="shared" si="68"/>
        <v>733.42698597296226</v>
      </c>
      <c r="Z258" s="63">
        <f t="shared" si="69"/>
        <v>150</v>
      </c>
      <c r="AA258" s="153">
        <f t="shared" si="70"/>
        <v>13382.462385236315</v>
      </c>
      <c r="AB258" s="49">
        <f>(AA257+F258+S258+Z258)+((AA257+F258+S258+Z258)*(Dashboard!$I$20/'Amortization Schedule'!$D$13))</f>
        <v>16170.552624576005</v>
      </c>
      <c r="AC258" s="49">
        <f>(L257+J258+R258+K258)+((L257+J258+R258+K258)*(Dashboard!$I$20/'Amortization Schedule'!$D$13))</f>
        <v>39615.382148843892</v>
      </c>
      <c r="AD258" s="46">
        <f t="shared" si="71"/>
        <v>12751.136439029389</v>
      </c>
    </row>
    <row r="259" spans="3:30" x14ac:dyDescent="0.25">
      <c r="C259" s="150">
        <f t="shared" ca="1" si="57"/>
        <v>50424</v>
      </c>
      <c r="D259" s="149">
        <v>240</v>
      </c>
      <c r="E259" s="120"/>
      <c r="F259" s="151">
        <f t="shared" si="58"/>
        <v>733.42698597296226</v>
      </c>
      <c r="G259" s="63">
        <v>0</v>
      </c>
      <c r="H259" s="153">
        <f t="shared" si="59"/>
        <v>70767.874069980564</v>
      </c>
      <c r="I259" s="115"/>
      <c r="J259" s="151">
        <f t="shared" si="60"/>
        <v>733.42698597296226</v>
      </c>
      <c r="K259" s="133">
        <v>100</v>
      </c>
      <c r="L259" s="153">
        <f t="shared" si="61"/>
        <v>35831.589619304708</v>
      </c>
      <c r="M259" s="115"/>
      <c r="N259" s="63">
        <f t="shared" si="62"/>
        <v>267.12814840331305</v>
      </c>
      <c r="O259" s="63">
        <f t="shared" si="63"/>
        <v>136.98013675695267</v>
      </c>
      <c r="P259" s="63">
        <f t="shared" si="64"/>
        <v>50.184233944636176</v>
      </c>
      <c r="Q259" s="63">
        <f t="shared" si="65"/>
        <v>466.29883756964927</v>
      </c>
      <c r="R259" s="63">
        <f t="shared" si="66"/>
        <v>596.44684921600958</v>
      </c>
      <c r="S259" s="63">
        <f t="shared" si="67"/>
        <v>683.24275202832609</v>
      </c>
      <c r="T259" s="63">
        <f t="shared" si="74"/>
        <v>86863.410380695233</v>
      </c>
      <c r="U259" s="63">
        <f t="shared" si="75"/>
        <v>96200.780366792096</v>
      </c>
      <c r="W259" s="63">
        <f t="shared" si="72"/>
        <v>22055</v>
      </c>
      <c r="X259" s="63">
        <f t="shared" si="73"/>
        <v>36000</v>
      </c>
      <c r="Y259" s="151">
        <f t="shared" si="68"/>
        <v>733.42698597296226</v>
      </c>
      <c r="Z259" s="63">
        <f t="shared" si="69"/>
        <v>150</v>
      </c>
      <c r="AA259" s="153">
        <f t="shared" si="70"/>
        <v>12549.219633207989</v>
      </c>
      <c r="AB259" s="49">
        <f>(AA258+F259+S259+Z259)+((AA258+F259+S259+Z259)*(Dashboard!$I$20/'Amortization Schedule'!$D$13))</f>
        <v>15322.860426318543</v>
      </c>
      <c r="AC259" s="49">
        <f>(L258+J259+R259+K259)+((L258+J259+R259+K259)*(Dashboard!$I$20/'Amortization Schedule'!$D$13))</f>
        <v>38906.858061302431</v>
      </c>
      <c r="AD259" s="46">
        <f t="shared" si="71"/>
        <v>12881.28445067575</v>
      </c>
    </row>
    <row r="260" spans="3:30" x14ac:dyDescent="0.25">
      <c r="C260" s="150">
        <f t="shared" ca="1" si="57"/>
        <v>50454</v>
      </c>
      <c r="D260" s="149">
        <v>241</v>
      </c>
      <c r="E260" s="120"/>
      <c r="F260" s="151">
        <f t="shared" si="58"/>
        <v>733.42698597296226</v>
      </c>
      <c r="G260" s="63">
        <v>0</v>
      </c>
      <c r="H260" s="153">
        <f t="shared" si="59"/>
        <v>70299.826611770026</v>
      </c>
      <c r="I260" s="115"/>
      <c r="J260" s="151">
        <f t="shared" si="60"/>
        <v>733.42698597296226</v>
      </c>
      <c r="K260" s="133">
        <v>100</v>
      </c>
      <c r="L260" s="153">
        <f t="shared" si="61"/>
        <v>35132.531094404141</v>
      </c>
      <c r="M260" s="115"/>
      <c r="N260" s="63">
        <f t="shared" si="62"/>
        <v>265.3795277624269</v>
      </c>
      <c r="O260" s="63">
        <f t="shared" si="63"/>
        <v>134.36846107239265</v>
      </c>
      <c r="P260" s="63">
        <f t="shared" si="64"/>
        <v>47.059573624529961</v>
      </c>
      <c r="Q260" s="63">
        <f t="shared" si="65"/>
        <v>468.04745821053535</v>
      </c>
      <c r="R260" s="63">
        <f t="shared" si="66"/>
        <v>599.05852490056964</v>
      </c>
      <c r="S260" s="63">
        <f t="shared" si="67"/>
        <v>686.36741234843225</v>
      </c>
      <c r="T260" s="63">
        <f t="shared" si="74"/>
        <v>87462.468905595801</v>
      </c>
      <c r="U260" s="63">
        <f t="shared" si="75"/>
        <v>96887.147779140534</v>
      </c>
      <c r="W260" s="63">
        <f t="shared" si="72"/>
        <v>22155</v>
      </c>
      <c r="X260" s="63">
        <f t="shared" si="73"/>
        <v>36150</v>
      </c>
      <c r="Y260" s="151">
        <f t="shared" si="68"/>
        <v>733.42698597296226</v>
      </c>
      <c r="Z260" s="63">
        <f t="shared" si="69"/>
        <v>150</v>
      </c>
      <c r="AA260" s="153">
        <f t="shared" si="70"/>
        <v>11712.852220859557</v>
      </c>
      <c r="AB260" s="49">
        <f>(AA259+F260+S260+Z260)+((AA259+F260+S260+Z260)*(Dashboard!$I$20/'Amortization Schedule'!$D$13))</f>
        <v>14471.989382317619</v>
      </c>
      <c r="AC260" s="49">
        <f>(L259+J260+R260+K260)+((L259+J260+R260+K260)*(Dashboard!$I$20/'Amortization Schedule'!$D$13))</f>
        <v>38195.677008432693</v>
      </c>
      <c r="AD260" s="46">
        <f t="shared" si="71"/>
        <v>13012.295517365785</v>
      </c>
    </row>
    <row r="261" spans="3:30" x14ac:dyDescent="0.25">
      <c r="C261" s="150">
        <f t="shared" ca="1" si="57"/>
        <v>50484</v>
      </c>
      <c r="D261" s="149">
        <v>242</v>
      </c>
      <c r="E261" s="120"/>
      <c r="F261" s="151">
        <f t="shared" si="58"/>
        <v>733.42698597296226</v>
      </c>
      <c r="G261" s="63">
        <v>0</v>
      </c>
      <c r="H261" s="153">
        <f t="shared" si="59"/>
        <v>69830.023975591204</v>
      </c>
      <c r="I261" s="115"/>
      <c r="J261" s="151">
        <f t="shared" si="60"/>
        <v>733.42698597296226</v>
      </c>
      <c r="K261" s="133">
        <v>100</v>
      </c>
      <c r="L261" s="153">
        <f t="shared" si="61"/>
        <v>34430.851100035194</v>
      </c>
      <c r="M261" s="115"/>
      <c r="N261" s="63">
        <f t="shared" si="62"/>
        <v>263.62434979413729</v>
      </c>
      <c r="O261" s="63">
        <f t="shared" si="63"/>
        <v>131.74699160401553</v>
      </c>
      <c r="P261" s="63">
        <f t="shared" si="64"/>
        <v>43.923195828223335</v>
      </c>
      <c r="Q261" s="63">
        <f t="shared" si="65"/>
        <v>469.80263617882497</v>
      </c>
      <c r="R261" s="63">
        <f t="shared" si="66"/>
        <v>601.67999436894672</v>
      </c>
      <c r="S261" s="63">
        <f t="shared" si="67"/>
        <v>689.5037901447389</v>
      </c>
      <c r="T261" s="63">
        <f t="shared" si="74"/>
        <v>88064.148899964741</v>
      </c>
      <c r="U261" s="63">
        <f t="shared" si="75"/>
        <v>97576.65156928527</v>
      </c>
      <c r="W261" s="63">
        <f t="shared" si="72"/>
        <v>22255</v>
      </c>
      <c r="X261" s="63">
        <f t="shared" si="73"/>
        <v>36300</v>
      </c>
      <c r="Y261" s="151">
        <f t="shared" si="68"/>
        <v>733.42698597296226</v>
      </c>
      <c r="Z261" s="63">
        <f t="shared" si="69"/>
        <v>150</v>
      </c>
      <c r="AA261" s="153">
        <f t="shared" si="70"/>
        <v>10873.348430714817</v>
      </c>
      <c r="AB261" s="49">
        <f>(AA260+F261+S261+Z261)+((AA260+F261+S261+Z261)*(Dashboard!$I$20/'Amortization Schedule'!$D$13))</f>
        <v>13617.927571901691</v>
      </c>
      <c r="AC261" s="49">
        <f>(L260+J261+R261+K261)+((L260+J261+R261+K261)*(Dashboard!$I$20/'Amortization Schedule'!$D$13))</f>
        <v>37481.829026614701</v>
      </c>
      <c r="AD261" s="46">
        <f t="shared" si="71"/>
        <v>13144.172875555907</v>
      </c>
    </row>
    <row r="262" spans="3:30" x14ac:dyDescent="0.25">
      <c r="C262" s="150">
        <f t="shared" ca="1" si="57"/>
        <v>50514</v>
      </c>
      <c r="D262" s="149">
        <v>243</v>
      </c>
      <c r="E262" s="120"/>
      <c r="F262" s="151">
        <f t="shared" si="58"/>
        <v>733.42698597296226</v>
      </c>
      <c r="G262" s="63">
        <v>0</v>
      </c>
      <c r="H262" s="153">
        <f t="shared" si="59"/>
        <v>69358.459579526709</v>
      </c>
      <c r="I262" s="115"/>
      <c r="J262" s="151">
        <f t="shared" si="60"/>
        <v>733.42698597296226</v>
      </c>
      <c r="K262" s="133">
        <v>100</v>
      </c>
      <c r="L262" s="153">
        <f t="shared" si="61"/>
        <v>33726.53980568736</v>
      </c>
      <c r="M262" s="115"/>
      <c r="N262" s="63">
        <f t="shared" si="62"/>
        <v>261.86258990846676</v>
      </c>
      <c r="O262" s="63">
        <f t="shared" si="63"/>
        <v>129.11569162513197</v>
      </c>
      <c r="P262" s="63">
        <f t="shared" si="64"/>
        <v>40.775056615180567</v>
      </c>
      <c r="Q262" s="63">
        <f t="shared" si="65"/>
        <v>471.5643960644955</v>
      </c>
      <c r="R262" s="63">
        <f t="shared" si="66"/>
        <v>604.31129434783031</v>
      </c>
      <c r="S262" s="63">
        <f t="shared" si="67"/>
        <v>692.65192935778168</v>
      </c>
      <c r="T262" s="63">
        <f t="shared" si="74"/>
        <v>88668.460194312574</v>
      </c>
      <c r="U262" s="63">
        <f t="shared" si="75"/>
        <v>98269.303498643058</v>
      </c>
      <c r="W262" s="63">
        <f t="shared" si="72"/>
        <v>22355</v>
      </c>
      <c r="X262" s="63">
        <f t="shared" si="73"/>
        <v>36450</v>
      </c>
      <c r="Y262" s="151">
        <f t="shared" si="68"/>
        <v>733.42698597296226</v>
      </c>
      <c r="Z262" s="63">
        <f t="shared" si="69"/>
        <v>150</v>
      </c>
      <c r="AA262" s="153">
        <f t="shared" si="70"/>
        <v>10030.696501357035</v>
      </c>
      <c r="AB262" s="49">
        <f>(AA261+F262+S262+Z262)+((AA261+F262+S262+Z262)*(Dashboard!$I$20/'Amortization Schedule'!$D$13))</f>
        <v>12760.663029696701</v>
      </c>
      <c r="AC262" s="49">
        <f>(L261+J262+R262+K262)+((L261+J262+R262+K262)*(Dashboard!$I$20/'Amortization Schedule'!$D$13))</f>
        <v>36765.304114864884</v>
      </c>
      <c r="AD262" s="46">
        <f t="shared" si="71"/>
        <v>13276.919773839241</v>
      </c>
    </row>
    <row r="263" spans="3:30" x14ac:dyDescent="0.25">
      <c r="C263" s="150">
        <f t="shared" ca="1" si="57"/>
        <v>50544</v>
      </c>
      <c r="D263" s="149">
        <v>244</v>
      </c>
      <c r="E263" s="120"/>
      <c r="F263" s="151">
        <f t="shared" si="58"/>
        <v>733.42698597296226</v>
      </c>
      <c r="G263" s="63">
        <v>0</v>
      </c>
      <c r="H263" s="153">
        <f t="shared" si="59"/>
        <v>68885.126816976976</v>
      </c>
      <c r="I263" s="115"/>
      <c r="J263" s="151">
        <f t="shared" si="60"/>
        <v>733.42698597296226</v>
      </c>
      <c r="K263" s="133">
        <v>100</v>
      </c>
      <c r="L263" s="153">
        <f t="shared" si="61"/>
        <v>33019.587343985724</v>
      </c>
      <c r="M263" s="115"/>
      <c r="N263" s="63">
        <f t="shared" si="62"/>
        <v>260.09422342322489</v>
      </c>
      <c r="O263" s="63">
        <f t="shared" si="63"/>
        <v>126.4745242713276</v>
      </c>
      <c r="P263" s="63">
        <f t="shared" si="64"/>
        <v>37.615111880088882</v>
      </c>
      <c r="Q263" s="63">
        <f t="shared" si="65"/>
        <v>473.33276254973737</v>
      </c>
      <c r="R263" s="63">
        <f t="shared" si="66"/>
        <v>606.95246170163466</v>
      </c>
      <c r="S263" s="63">
        <f t="shared" si="67"/>
        <v>695.81187409287338</v>
      </c>
      <c r="T263" s="63">
        <f t="shared" si="74"/>
        <v>89275.412656014203</v>
      </c>
      <c r="U263" s="63">
        <f t="shared" si="75"/>
        <v>98965.115372735934</v>
      </c>
      <c r="W263" s="63">
        <f t="shared" si="72"/>
        <v>22455</v>
      </c>
      <c r="X263" s="63">
        <f t="shared" si="73"/>
        <v>36600</v>
      </c>
      <c r="Y263" s="151">
        <f t="shared" si="68"/>
        <v>733.42698597296226</v>
      </c>
      <c r="Z263" s="63">
        <f t="shared" si="69"/>
        <v>150</v>
      </c>
      <c r="AA263" s="153">
        <f t="shared" si="70"/>
        <v>9184.8846272641622</v>
      </c>
      <c r="AB263" s="49">
        <f>(AA262+F263+S263+Z263)+((AA262+F263+S263+Z263)*(Dashboard!$I$20/'Amortization Schedule'!$D$13))</f>
        <v>11900.183745458444</v>
      </c>
      <c r="AC263" s="49">
        <f>(L262+J263+R263+K263)+((L262+J263+R263+K263)*(Dashboard!$I$20/'Amortization Schedule'!$D$13))</f>
        <v>36046.092234696007</v>
      </c>
      <c r="AD263" s="46">
        <f t="shared" si="71"/>
        <v>13410.539472991139</v>
      </c>
    </row>
    <row r="264" spans="3:30" x14ac:dyDescent="0.25">
      <c r="C264" s="150">
        <f t="shared" ca="1" si="57"/>
        <v>50574</v>
      </c>
      <c r="D264" s="149">
        <v>245</v>
      </c>
      <c r="E264" s="120"/>
      <c r="F264" s="151">
        <f t="shared" si="58"/>
        <v>733.42698597296226</v>
      </c>
      <c r="G264" s="63">
        <v>0</v>
      </c>
      <c r="H264" s="153">
        <f t="shared" si="59"/>
        <v>68410.019056567675</v>
      </c>
      <c r="I264" s="115"/>
      <c r="J264" s="151">
        <f t="shared" si="60"/>
        <v>733.42698597296226</v>
      </c>
      <c r="K264" s="133">
        <v>100</v>
      </c>
      <c r="L264" s="153">
        <f t="shared" si="61"/>
        <v>32309.983810552709</v>
      </c>
      <c r="M264" s="115"/>
      <c r="N264" s="63">
        <f t="shared" si="62"/>
        <v>258.31922556366334</v>
      </c>
      <c r="O264" s="63">
        <f t="shared" si="63"/>
        <v>123.82345253994646</v>
      </c>
      <c r="P264" s="63">
        <f t="shared" si="64"/>
        <v>34.443317352240605</v>
      </c>
      <c r="Q264" s="63">
        <f t="shared" si="65"/>
        <v>475.10776040929892</v>
      </c>
      <c r="R264" s="63">
        <f t="shared" si="66"/>
        <v>609.60353343301585</v>
      </c>
      <c r="S264" s="63">
        <f t="shared" si="67"/>
        <v>698.98366862072169</v>
      </c>
      <c r="T264" s="63">
        <f t="shared" si="74"/>
        <v>89885.016189447226</v>
      </c>
      <c r="U264" s="63">
        <f t="shared" si="75"/>
        <v>99664.099041356661</v>
      </c>
      <c r="W264" s="63">
        <f t="shared" si="72"/>
        <v>22555</v>
      </c>
      <c r="X264" s="63">
        <f t="shared" si="73"/>
        <v>36750</v>
      </c>
      <c r="Y264" s="151">
        <f t="shared" si="68"/>
        <v>733.42698597296226</v>
      </c>
      <c r="Z264" s="63">
        <f t="shared" si="69"/>
        <v>150</v>
      </c>
      <c r="AA264" s="153">
        <f t="shared" si="70"/>
        <v>8335.9009586434404</v>
      </c>
      <c r="AB264" s="49">
        <f>(AA263+F264+S264+Z264)+((AA263+F264+S264+Z264)*(Dashboard!$I$20/'Amortization Schedule'!$D$13))</f>
        <v>11036.477663904294</v>
      </c>
      <c r="AC264" s="49">
        <f>(L263+J264+R264+K264)+((L263+J264+R264+K264)*(Dashboard!$I$20/'Amortization Schedule'!$D$13))</f>
        <v>35324.183309976492</v>
      </c>
      <c r="AD264" s="46">
        <f t="shared" si="71"/>
        <v>13545.035246014855</v>
      </c>
    </row>
    <row r="265" spans="3:30" x14ac:dyDescent="0.25">
      <c r="C265" s="150">
        <f t="shared" ca="1" si="57"/>
        <v>50604</v>
      </c>
      <c r="D265" s="149">
        <v>246</v>
      </c>
      <c r="E265" s="120"/>
      <c r="F265" s="151">
        <f t="shared" si="58"/>
        <v>733.42698597296226</v>
      </c>
      <c r="G265" s="63">
        <v>0</v>
      </c>
      <c r="H265" s="153">
        <f t="shared" si="59"/>
        <v>67933.12964205684</v>
      </c>
      <c r="I265" s="115"/>
      <c r="J265" s="151">
        <f t="shared" si="60"/>
        <v>733.42698597296226</v>
      </c>
      <c r="K265" s="133">
        <v>100</v>
      </c>
      <c r="L265" s="153">
        <f t="shared" si="61"/>
        <v>31597.71926386932</v>
      </c>
      <c r="M265" s="115"/>
      <c r="N265" s="63">
        <f t="shared" si="62"/>
        <v>256.53757146212854</v>
      </c>
      <c r="O265" s="63">
        <f t="shared" si="63"/>
        <v>121.16243928957266</v>
      </c>
      <c r="P265" s="63">
        <f t="shared" si="64"/>
        <v>31.2596285949129</v>
      </c>
      <c r="Q265" s="63">
        <f t="shared" si="65"/>
        <v>476.88941451083377</v>
      </c>
      <c r="R265" s="63">
        <f t="shared" si="66"/>
        <v>612.26454668338965</v>
      </c>
      <c r="S265" s="63">
        <f t="shared" si="67"/>
        <v>702.16735737804936</v>
      </c>
      <c r="T265" s="63">
        <f t="shared" si="74"/>
        <v>90497.280736130619</v>
      </c>
      <c r="U265" s="63">
        <f t="shared" si="75"/>
        <v>100366.2663987347</v>
      </c>
      <c r="W265" s="63">
        <f t="shared" si="72"/>
        <v>22655</v>
      </c>
      <c r="X265" s="63">
        <f t="shared" si="73"/>
        <v>36900</v>
      </c>
      <c r="Y265" s="151">
        <f t="shared" si="68"/>
        <v>733.42698597296226</v>
      </c>
      <c r="Z265" s="63">
        <f t="shared" si="69"/>
        <v>150</v>
      </c>
      <c r="AA265" s="153">
        <f t="shared" si="70"/>
        <v>7483.7336012653914</v>
      </c>
      <c r="AB265" s="49">
        <f>(AA264+F265+S265+Z265)+((AA264+F265+S265+Z265)*(Dashboard!$I$20/'Amortization Schedule'!$D$13))</f>
        <v>10169.532684544314</v>
      </c>
      <c r="AC265" s="49">
        <f>(L264+J265+R265+K265)+((L264+J265+R265+K265)*(Dashboard!$I$20/'Amortization Schedule'!$D$13))</f>
        <v>34599.567226789288</v>
      </c>
      <c r="AD265" s="46">
        <f t="shared" si="71"/>
        <v>13680.410378187411</v>
      </c>
    </row>
    <row r="266" spans="3:30" x14ac:dyDescent="0.25">
      <c r="C266" s="150">
        <f t="shared" ca="1" si="57"/>
        <v>50634</v>
      </c>
      <c r="D266" s="149">
        <v>247</v>
      </c>
      <c r="E266" s="120"/>
      <c r="F266" s="151">
        <f t="shared" si="58"/>
        <v>733.42698597296226</v>
      </c>
      <c r="G266" s="63">
        <v>0</v>
      </c>
      <c r="H266" s="153">
        <f t="shared" si="59"/>
        <v>67454.451892241588</v>
      </c>
      <c r="I266" s="115"/>
      <c r="J266" s="151">
        <f t="shared" si="60"/>
        <v>733.42698597296226</v>
      </c>
      <c r="K266" s="133">
        <v>100</v>
      </c>
      <c r="L266" s="153">
        <f t="shared" si="61"/>
        <v>30882.783725135869</v>
      </c>
      <c r="M266" s="115"/>
      <c r="N266" s="63">
        <f t="shared" si="62"/>
        <v>254.74923615771286</v>
      </c>
      <c r="O266" s="63">
        <f t="shared" si="63"/>
        <v>118.49144723950994</v>
      </c>
      <c r="P266" s="63">
        <f t="shared" si="64"/>
        <v>28.064001004745215</v>
      </c>
      <c r="Q266" s="63">
        <f t="shared" si="65"/>
        <v>478.6777498152494</v>
      </c>
      <c r="R266" s="63">
        <f t="shared" si="66"/>
        <v>614.93553873345229</v>
      </c>
      <c r="S266" s="63">
        <f t="shared" si="67"/>
        <v>705.36298496821701</v>
      </c>
      <c r="T266" s="63">
        <f t="shared" si="74"/>
        <v>91112.216274864069</v>
      </c>
      <c r="U266" s="63">
        <f t="shared" si="75"/>
        <v>101071.62938370292</v>
      </c>
      <c r="W266" s="63">
        <f t="shared" si="72"/>
        <v>22755</v>
      </c>
      <c r="X266" s="63">
        <f t="shared" si="73"/>
        <v>37050</v>
      </c>
      <c r="Y266" s="151">
        <f t="shared" si="68"/>
        <v>733.42698597296226</v>
      </c>
      <c r="Z266" s="63">
        <f t="shared" si="69"/>
        <v>150</v>
      </c>
      <c r="AA266" s="153">
        <f t="shared" si="70"/>
        <v>6628.3706162971739</v>
      </c>
      <c r="AB266" s="49">
        <f>(AA265+F266+S266+Z266)+((AA265+F266+S266+Z266)*(Dashboard!$I$20/'Amortization Schedule'!$D$13))</f>
        <v>9299.3366615117338</v>
      </c>
      <c r="AC266" s="49">
        <f>(L265+J266+R266+K266)+((L265+J266+R266+K266)*(Dashboard!$I$20/'Amortization Schedule'!$D$13))</f>
        <v>33872.233833290127</v>
      </c>
      <c r="AD266" s="46">
        <f t="shared" si="71"/>
        <v>13816.668167105614</v>
      </c>
    </row>
    <row r="267" spans="3:30" x14ac:dyDescent="0.25">
      <c r="C267" s="150">
        <f t="shared" ca="1" si="57"/>
        <v>50664</v>
      </c>
      <c r="D267" s="149">
        <v>248</v>
      </c>
      <c r="E267" s="120"/>
      <c r="F267" s="151">
        <f t="shared" si="58"/>
        <v>733.42698597296226</v>
      </c>
      <c r="G267" s="63">
        <v>0</v>
      </c>
      <c r="H267" s="153">
        <f t="shared" si="59"/>
        <v>66973.979100864526</v>
      </c>
      <c r="I267" s="115"/>
      <c r="J267" s="151">
        <f t="shared" si="60"/>
        <v>733.42698597296226</v>
      </c>
      <c r="K267" s="133">
        <v>100</v>
      </c>
      <c r="L267" s="153">
        <f t="shared" si="61"/>
        <v>30165.167178132167</v>
      </c>
      <c r="M267" s="115"/>
      <c r="N267" s="63">
        <f t="shared" si="62"/>
        <v>252.95419459590573</v>
      </c>
      <c r="O267" s="63">
        <f t="shared" si="63"/>
        <v>115.81043896925951</v>
      </c>
      <c r="P267" s="63">
        <f t="shared" si="64"/>
        <v>24.856389811114401</v>
      </c>
      <c r="Q267" s="63">
        <f t="shared" si="65"/>
        <v>480.47279137705664</v>
      </c>
      <c r="R267" s="63">
        <f t="shared" si="66"/>
        <v>617.61654700370275</v>
      </c>
      <c r="S267" s="63">
        <f t="shared" si="67"/>
        <v>708.5705961618479</v>
      </c>
      <c r="T267" s="63">
        <f t="shared" si="74"/>
        <v>91729.832821867778</v>
      </c>
      <c r="U267" s="63">
        <f t="shared" si="75"/>
        <v>101780.19997986477</v>
      </c>
      <c r="W267" s="63">
        <f t="shared" si="72"/>
        <v>22855</v>
      </c>
      <c r="X267" s="63">
        <f t="shared" si="73"/>
        <v>37200</v>
      </c>
      <c r="Y267" s="151">
        <f t="shared" si="68"/>
        <v>733.42698597296226</v>
      </c>
      <c r="Z267" s="63">
        <f t="shared" si="69"/>
        <v>150</v>
      </c>
      <c r="AA267" s="153">
        <f t="shared" si="70"/>
        <v>5769.8000201353261</v>
      </c>
      <c r="AB267" s="49">
        <f>(AA266+F267+S267+Z267)+((AA266+F267+S267+Z267)*(Dashboard!$I$20/'Amortization Schedule'!$D$13))</f>
        <v>8425.8774033927839</v>
      </c>
      <c r="AC267" s="49">
        <f>(L266+J267+R267+K267)+((L266+J267+R267+K267)*(Dashboard!$I$20/'Amortization Schedule'!$D$13))</f>
        <v>33142.172939565346</v>
      </c>
      <c r="AD267" s="46">
        <f t="shared" si="71"/>
        <v>13953.81192273226</v>
      </c>
    </row>
    <row r="268" spans="3:30" x14ac:dyDescent="0.25">
      <c r="C268" s="150">
        <f t="shared" ca="1" si="57"/>
        <v>50694</v>
      </c>
      <c r="D268" s="149">
        <v>249</v>
      </c>
      <c r="E268" s="120"/>
      <c r="F268" s="151">
        <f t="shared" si="58"/>
        <v>733.42698597296226</v>
      </c>
      <c r="G268" s="63">
        <v>0</v>
      </c>
      <c r="H268" s="153">
        <f t="shared" si="59"/>
        <v>66491.704536519799</v>
      </c>
      <c r="I268" s="115"/>
      <c r="J268" s="151">
        <f t="shared" si="60"/>
        <v>733.42698597296226</v>
      </c>
      <c r="K268" s="133">
        <v>100</v>
      </c>
      <c r="L268" s="153">
        <f t="shared" si="61"/>
        <v>29444.859569077202</v>
      </c>
      <c r="M268" s="115"/>
      <c r="N268" s="63">
        <f t="shared" si="62"/>
        <v>251.15242162824168</v>
      </c>
      <c r="O268" s="63">
        <f t="shared" si="63"/>
        <v>113.11937691799562</v>
      </c>
      <c r="P268" s="63">
        <f t="shared" si="64"/>
        <v>21.636750075507472</v>
      </c>
      <c r="Q268" s="63">
        <f t="shared" si="65"/>
        <v>482.27456434472049</v>
      </c>
      <c r="R268" s="63">
        <f t="shared" si="66"/>
        <v>620.30760905496663</v>
      </c>
      <c r="S268" s="63">
        <f t="shared" si="67"/>
        <v>711.79023589745475</v>
      </c>
      <c r="T268" s="63">
        <f t="shared" si="74"/>
        <v>92350.140430922751</v>
      </c>
      <c r="U268" s="63">
        <f t="shared" si="75"/>
        <v>102491.99021576223</v>
      </c>
      <c r="W268" s="63">
        <f t="shared" si="72"/>
        <v>22955</v>
      </c>
      <c r="X268" s="63">
        <f t="shared" si="73"/>
        <v>37350</v>
      </c>
      <c r="Y268" s="151">
        <f t="shared" si="68"/>
        <v>733.42698597296226</v>
      </c>
      <c r="Z268" s="63">
        <f t="shared" si="69"/>
        <v>150</v>
      </c>
      <c r="AA268" s="153">
        <f t="shared" si="70"/>
        <v>4908.0097842378709</v>
      </c>
      <c r="AB268" s="49">
        <f>(AA267+F268+S268+Z268)+((AA267+F268+S268+Z268)*(Dashboard!$I$20/'Amortization Schedule'!$D$13))</f>
        <v>7549.142673055886</v>
      </c>
      <c r="AC268" s="49">
        <f>(L267+J268+R268+K268)+((L267+J268+R268+K268)*(Dashboard!$I$20/'Amortization Schedule'!$D$13))</f>
        <v>32409.374317489095</v>
      </c>
      <c r="AD268" s="46">
        <f t="shared" si="71"/>
        <v>14091.844967442506</v>
      </c>
    </row>
    <row r="269" spans="3:30" x14ac:dyDescent="0.25">
      <c r="C269" s="150">
        <f t="shared" ca="1" si="57"/>
        <v>50724</v>
      </c>
      <c r="D269" s="149">
        <v>250</v>
      </c>
      <c r="E269" s="120"/>
      <c r="F269" s="151">
        <f t="shared" si="58"/>
        <v>733.42698597296226</v>
      </c>
      <c r="G269" s="63">
        <v>0</v>
      </c>
      <c r="H269" s="153">
        <f t="shared" si="59"/>
        <v>66007.621442558782</v>
      </c>
      <c r="I269" s="115"/>
      <c r="J269" s="151">
        <f t="shared" si="60"/>
        <v>733.42698597296226</v>
      </c>
      <c r="K269" s="133">
        <v>100</v>
      </c>
      <c r="L269" s="153">
        <f t="shared" si="61"/>
        <v>28721.850806488277</v>
      </c>
      <c r="M269" s="115"/>
      <c r="N269" s="63">
        <f t="shared" si="62"/>
        <v>249.34389201194901</v>
      </c>
      <c r="O269" s="63">
        <f t="shared" si="63"/>
        <v>110.41822338403951</v>
      </c>
      <c r="P269" s="63">
        <f t="shared" si="64"/>
        <v>18.405036690892015</v>
      </c>
      <c r="Q269" s="63">
        <f t="shared" si="65"/>
        <v>484.08309396101328</v>
      </c>
      <c r="R269" s="63">
        <f t="shared" si="66"/>
        <v>623.00876258892276</v>
      </c>
      <c r="S269" s="63">
        <f t="shared" si="67"/>
        <v>715.0219492820703</v>
      </c>
      <c r="T269" s="63">
        <f t="shared" si="74"/>
        <v>92973.149193511679</v>
      </c>
      <c r="U269" s="63">
        <f t="shared" si="75"/>
        <v>103207.0121650443</v>
      </c>
      <c r="W269" s="63">
        <f t="shared" si="72"/>
        <v>23055</v>
      </c>
      <c r="X269" s="63">
        <f t="shared" si="73"/>
        <v>37500</v>
      </c>
      <c r="Y269" s="151">
        <f t="shared" si="68"/>
        <v>733.42698597296226</v>
      </c>
      <c r="Z269" s="63">
        <f t="shared" si="69"/>
        <v>150</v>
      </c>
      <c r="AA269" s="153">
        <f t="shared" si="70"/>
        <v>4042.9878349558003</v>
      </c>
      <c r="AB269" s="49">
        <f>(AA268+F269+S269+Z269)+((AA268+F269+S269+Z269)*(Dashboard!$I$20/'Amortization Schedule'!$D$13))</f>
        <v>6669.1201874802264</v>
      </c>
      <c r="AC269" s="49">
        <f>(L268+J269+R269+K269)+((L268+J269+R269+K269)*(Dashboard!$I$20/'Amortization Schedule'!$D$13))</f>
        <v>31673.827700580063</v>
      </c>
      <c r="AD269" s="46">
        <f t="shared" si="71"/>
        <v>14230.770636070416</v>
      </c>
    </row>
    <row r="270" spans="3:30" x14ac:dyDescent="0.25">
      <c r="C270" s="150">
        <f t="shared" ca="1" si="57"/>
        <v>50754</v>
      </c>
      <c r="D270" s="149">
        <v>251</v>
      </c>
      <c r="E270" s="120"/>
      <c r="F270" s="151">
        <f t="shared" si="58"/>
        <v>733.42698597296226</v>
      </c>
      <c r="G270" s="63">
        <v>0</v>
      </c>
      <c r="H270" s="153">
        <f t="shared" si="59"/>
        <v>65521.723036995412</v>
      </c>
      <c r="I270" s="115"/>
      <c r="J270" s="151">
        <f t="shared" si="60"/>
        <v>733.42698597296226</v>
      </c>
      <c r="K270" s="133">
        <v>100</v>
      </c>
      <c r="L270" s="153">
        <f t="shared" si="61"/>
        <v>27996.130761039647</v>
      </c>
      <c r="M270" s="115"/>
      <c r="N270" s="63">
        <f t="shared" si="62"/>
        <v>247.52858040959526</v>
      </c>
      <c r="O270" s="63">
        <f t="shared" si="63"/>
        <v>107.70694052433103</v>
      </c>
      <c r="P270" s="63">
        <f t="shared" si="64"/>
        <v>15.16120438108425</v>
      </c>
      <c r="Q270" s="63">
        <f t="shared" si="65"/>
        <v>485.89840556336708</v>
      </c>
      <c r="R270" s="63">
        <f t="shared" si="66"/>
        <v>625.72004544863125</v>
      </c>
      <c r="S270" s="63">
        <f t="shared" si="67"/>
        <v>718.26578159187795</v>
      </c>
      <c r="T270" s="63">
        <f t="shared" si="74"/>
        <v>93598.869238960309</v>
      </c>
      <c r="U270" s="63">
        <f t="shared" si="75"/>
        <v>103925.27794663618</v>
      </c>
      <c r="W270" s="63">
        <f t="shared" si="72"/>
        <v>23155</v>
      </c>
      <c r="X270" s="63">
        <f t="shared" si="73"/>
        <v>37650</v>
      </c>
      <c r="Y270" s="151">
        <f t="shared" si="68"/>
        <v>733.42698597296226</v>
      </c>
      <c r="Z270" s="63">
        <f t="shared" si="69"/>
        <v>150</v>
      </c>
      <c r="AA270" s="153">
        <f t="shared" si="70"/>
        <v>3174.7220533639224</v>
      </c>
      <c r="AB270" s="49">
        <f>(AA269+F270+S270+Z270)+((AA269+F270+S270+Z270)*(Dashboard!$I$20/'Amortization Schedule'!$D$13))</f>
        <v>5785.7976175836566</v>
      </c>
      <c r="AC270" s="49">
        <f>(L269+J270+R270+K270)+((L269+J270+R270+K270)*(Dashboard!$I$20/'Amortization Schedule'!$D$13))</f>
        <v>30935.522783857614</v>
      </c>
      <c r="AD270" s="46">
        <f t="shared" si="71"/>
        <v>14370.59227595568</v>
      </c>
    </row>
    <row r="271" spans="3:30" x14ac:dyDescent="0.25">
      <c r="C271" s="150">
        <f t="shared" ca="1" si="57"/>
        <v>50784</v>
      </c>
      <c r="D271" s="149">
        <v>252</v>
      </c>
      <c r="E271" s="120"/>
      <c r="F271" s="151">
        <f t="shared" si="58"/>
        <v>733.42698597296226</v>
      </c>
      <c r="G271" s="63">
        <v>0</v>
      </c>
      <c r="H271" s="153">
        <f t="shared" si="59"/>
        <v>65034.002512411185</v>
      </c>
      <c r="I271" s="115"/>
      <c r="J271" s="151">
        <f t="shared" si="60"/>
        <v>733.42698597296226</v>
      </c>
      <c r="K271" s="133">
        <v>100</v>
      </c>
      <c r="L271" s="153">
        <f t="shared" si="61"/>
        <v>27267.689265420584</v>
      </c>
      <c r="M271" s="115"/>
      <c r="N271" s="63">
        <f t="shared" si="62"/>
        <v>245.70646138873263</v>
      </c>
      <c r="O271" s="63">
        <f t="shared" si="63"/>
        <v>104.98549035389867</v>
      </c>
      <c r="P271" s="63">
        <f t="shared" si="64"/>
        <v>11.905207700114708</v>
      </c>
      <c r="Q271" s="63">
        <f t="shared" si="65"/>
        <v>487.72052458422968</v>
      </c>
      <c r="R271" s="63">
        <f t="shared" si="66"/>
        <v>628.44149561906363</v>
      </c>
      <c r="S271" s="63">
        <f t="shared" si="67"/>
        <v>721.52177827284754</v>
      </c>
      <c r="T271" s="63">
        <f t="shared" si="74"/>
        <v>94227.310734579369</v>
      </c>
      <c r="U271" s="63">
        <f t="shared" si="75"/>
        <v>104646.79972490903</v>
      </c>
      <c r="W271" s="63">
        <f t="shared" si="72"/>
        <v>23255</v>
      </c>
      <c r="X271" s="63">
        <f t="shared" si="73"/>
        <v>37800</v>
      </c>
      <c r="Y271" s="151">
        <f t="shared" si="68"/>
        <v>733.42698597296226</v>
      </c>
      <c r="Z271" s="63">
        <f t="shared" si="69"/>
        <v>150</v>
      </c>
      <c r="AA271" s="153">
        <f t="shared" si="70"/>
        <v>2303.2002750910751</v>
      </c>
      <c r="AB271" s="49">
        <f>(AA270+F271+S271+Z271)+((AA270+F271+S271+Z271)*(Dashboard!$I$20/'Amortization Schedule'!$D$13))</f>
        <v>4899.162588049976</v>
      </c>
      <c r="AC271" s="49">
        <f>(L270+J271+R271+K271)+((L270+J271+R271+K271)*(Dashboard!$I$20/'Amortization Schedule'!$D$13))</f>
        <v>30194.449223697462</v>
      </c>
      <c r="AD271" s="46">
        <f t="shared" si="71"/>
        <v>14511.313246990514</v>
      </c>
    </row>
    <row r="272" spans="3:30" x14ac:dyDescent="0.25">
      <c r="C272" s="150">
        <f t="shared" ca="1" si="57"/>
        <v>50814</v>
      </c>
      <c r="D272" s="149">
        <v>253</v>
      </c>
      <c r="E272" s="120"/>
      <c r="F272" s="151">
        <f t="shared" si="58"/>
        <v>733.42698597296226</v>
      </c>
      <c r="G272" s="63">
        <v>0</v>
      </c>
      <c r="H272" s="153">
        <f t="shared" si="59"/>
        <v>64544.453035859762</v>
      </c>
      <c r="I272" s="115"/>
      <c r="J272" s="151">
        <f t="shared" si="60"/>
        <v>733.42698597296226</v>
      </c>
      <c r="K272" s="133">
        <v>100</v>
      </c>
      <c r="L272" s="153">
        <f t="shared" si="61"/>
        <v>26536.516114192949</v>
      </c>
      <c r="M272" s="115"/>
      <c r="N272" s="63">
        <f t="shared" si="62"/>
        <v>243.87750942154176</v>
      </c>
      <c r="O272" s="63">
        <f t="shared" si="63"/>
        <v>102.25383474532718</v>
      </c>
      <c r="P272" s="63">
        <f t="shared" si="64"/>
        <v>8.6370010315915309</v>
      </c>
      <c r="Q272" s="63">
        <f t="shared" si="65"/>
        <v>489.54947655142047</v>
      </c>
      <c r="R272" s="63">
        <f t="shared" si="66"/>
        <v>631.17315122763512</v>
      </c>
      <c r="S272" s="63">
        <f t="shared" si="67"/>
        <v>724.78998494137068</v>
      </c>
      <c r="T272" s="63">
        <f t="shared" si="74"/>
        <v>94858.483885807</v>
      </c>
      <c r="U272" s="63">
        <f t="shared" si="75"/>
        <v>105371.58970985039</v>
      </c>
      <c r="W272" s="63">
        <f t="shared" si="72"/>
        <v>23355</v>
      </c>
      <c r="X272" s="63">
        <f t="shared" si="73"/>
        <v>37950</v>
      </c>
      <c r="Y272" s="151">
        <f t="shared" si="68"/>
        <v>733.42698597296226</v>
      </c>
      <c r="Z272" s="63">
        <f t="shared" si="69"/>
        <v>150</v>
      </c>
      <c r="AA272" s="153">
        <f t="shared" si="70"/>
        <v>1428.4102901497045</v>
      </c>
      <c r="AB272" s="49">
        <f>(AA271+F272+S272+Z272)+((AA271+F272+S272+Z272)*(Dashboard!$I$20/'Amortization Schedule'!$D$13))</f>
        <v>4009.2026771555429</v>
      </c>
      <c r="AC272" s="49">
        <f>(L271+J272+R272+K272)+((L271+J272+R272+K272)*(Dashboard!$I$20/'Amortization Schedule'!$D$13))</f>
        <v>29450.596637686711</v>
      </c>
      <c r="AD272" s="46">
        <f t="shared" si="71"/>
        <v>14652.936921666729</v>
      </c>
    </row>
    <row r="273" spans="3:31" x14ac:dyDescent="0.25">
      <c r="C273" s="150">
        <f t="shared" ca="1" si="57"/>
        <v>50844</v>
      </c>
      <c r="D273" s="149">
        <v>254</v>
      </c>
      <c r="E273" s="120"/>
      <c r="F273" s="151">
        <f t="shared" si="58"/>
        <v>733.42698597296226</v>
      </c>
      <c r="G273" s="63">
        <v>0</v>
      </c>
      <c r="H273" s="153">
        <f t="shared" si="59"/>
        <v>64053.067748771275</v>
      </c>
      <c r="I273" s="115"/>
      <c r="J273" s="151">
        <f t="shared" si="60"/>
        <v>733.42698597296226</v>
      </c>
      <c r="K273" s="133">
        <v>100</v>
      </c>
      <c r="L273" s="153">
        <f t="shared" si="61"/>
        <v>25802.60106364821</v>
      </c>
      <c r="M273" s="115"/>
      <c r="N273" s="63">
        <f t="shared" si="62"/>
        <v>242.0416988844739</v>
      </c>
      <c r="O273" s="63">
        <f t="shared" si="63"/>
        <v>99.511935428223552</v>
      </c>
      <c r="P273" s="63">
        <f t="shared" si="64"/>
        <v>5.3565385880613912</v>
      </c>
      <c r="Q273" s="63">
        <f t="shared" si="65"/>
        <v>491.38528708848827</v>
      </c>
      <c r="R273" s="63">
        <f t="shared" si="66"/>
        <v>633.91505054473873</v>
      </c>
      <c r="S273" s="63">
        <f t="shared" si="67"/>
        <v>728.07044738490083</v>
      </c>
      <c r="T273" s="63">
        <f t="shared" si="74"/>
        <v>95492.398936351732</v>
      </c>
      <c r="U273" s="63">
        <f t="shared" si="75"/>
        <v>106099.6601572353</v>
      </c>
      <c r="W273" s="63">
        <f t="shared" si="72"/>
        <v>23455</v>
      </c>
      <c r="X273" s="63">
        <f t="shared" si="73"/>
        <v>38100</v>
      </c>
      <c r="Y273" s="151">
        <f t="shared" si="68"/>
        <v>733.42698597296226</v>
      </c>
      <c r="Z273" s="63">
        <f t="shared" si="69"/>
        <v>150</v>
      </c>
      <c r="AA273" s="153">
        <f t="shared" si="70"/>
        <v>550.33984276480362</v>
      </c>
      <c r="AB273" s="49">
        <f>(AA272+F273+S273+Z273)+((AA272+F273+S273+Z273)*(Dashboard!$I$20/'Amortization Schedule'!$D$13))</f>
        <v>3115.9054165952566</v>
      </c>
      <c r="AC273" s="49">
        <f>(L272+J273+R273+K273)+((L272+J273+R273+K273)*(Dashboard!$I$20/'Amortization Schedule'!$D$13))</f>
        <v>28703.954604478415</v>
      </c>
      <c r="AD273" s="46">
        <f t="shared" si="71"/>
        <v>14795.466685122979</v>
      </c>
    </row>
    <row r="274" spans="3:31" x14ac:dyDescent="0.25">
      <c r="C274" s="150">
        <f t="shared" ca="1" si="57"/>
        <v>50874</v>
      </c>
      <c r="D274" s="149">
        <v>255</v>
      </c>
      <c r="E274" s="120"/>
      <c r="F274" s="151">
        <f t="shared" si="58"/>
        <v>733.42698597296226</v>
      </c>
      <c r="G274" s="63">
        <v>0</v>
      </c>
      <c r="H274" s="153">
        <f t="shared" si="59"/>
        <v>63559.839766856203</v>
      </c>
      <c r="I274" s="115"/>
      <c r="J274" s="151">
        <f t="shared" si="60"/>
        <v>733.42698597296226</v>
      </c>
      <c r="K274" s="133">
        <v>100</v>
      </c>
      <c r="L274" s="153">
        <f t="shared" si="61"/>
        <v>25065.93383166393</v>
      </c>
      <c r="M274" s="115"/>
      <c r="N274" s="63">
        <f t="shared" si="62"/>
        <v>240.19900405789207</v>
      </c>
      <c r="O274" s="63">
        <f t="shared" si="63"/>
        <v>96.759753988680785</v>
      </c>
      <c r="P274" s="63">
        <f t="shared" si="64"/>
        <v>2.0637744103680133</v>
      </c>
      <c r="Q274" s="63">
        <f t="shared" si="65"/>
        <v>493.22798191507019</v>
      </c>
      <c r="R274" s="63">
        <f t="shared" si="66"/>
        <v>636.66723198428144</v>
      </c>
      <c r="S274" s="63">
        <f t="shared" si="67"/>
        <v>550.33984276480362</v>
      </c>
      <c r="T274" s="63">
        <f t="shared" si="74"/>
        <v>96129.066168336009</v>
      </c>
      <c r="U274" s="63">
        <f t="shared" si="75"/>
        <v>106650.0000000001</v>
      </c>
      <c r="W274" s="63">
        <f t="shared" si="72"/>
        <v>23555</v>
      </c>
      <c r="X274" s="63">
        <f t="shared" si="73"/>
        <v>38250</v>
      </c>
      <c r="Y274" s="151">
        <f t="shared" si="68"/>
        <v>733.42698597296226</v>
      </c>
      <c r="Z274" s="63">
        <f t="shared" si="69"/>
        <v>150</v>
      </c>
      <c r="AA274" s="153">
        <f t="shared" si="70"/>
        <v>-150</v>
      </c>
      <c r="AB274" s="49">
        <f>(AA273+F274+S274+Z274)+((AA273+F274+S274+Z274)*(Dashboard!$I$20/'Amortization Schedule'!$D$13))</f>
        <v>2033.7093382901337</v>
      </c>
      <c r="AC274" s="49">
        <f>(L273+J274+R274+K274)+((L273+J274+R274+K274)*(Dashboard!$I$20/'Amortization Schedule'!$D$13))</f>
        <v>27954.512663645586</v>
      </c>
      <c r="AD274" s="46">
        <f t="shared" si="71"/>
        <v>14938.905935192191</v>
      </c>
    </row>
    <row r="275" spans="3:31" x14ac:dyDescent="0.25">
      <c r="C275" s="150">
        <f t="shared" ref="C275:C338" ca="1" si="76">$D$11+(D275*30)</f>
        <v>50904</v>
      </c>
      <c r="D275" s="149">
        <v>256</v>
      </c>
      <c r="E275" s="120"/>
      <c r="F275" s="151">
        <f t="shared" si="58"/>
        <v>733.42698597296226</v>
      </c>
      <c r="G275" s="63">
        <v>0</v>
      </c>
      <c r="H275" s="153">
        <f t="shared" si="59"/>
        <v>63064.762180008955</v>
      </c>
      <c r="I275" s="115"/>
      <c r="J275" s="151">
        <f t="shared" si="60"/>
        <v>733.42698597296226</v>
      </c>
      <c r="K275" s="133">
        <v>100</v>
      </c>
      <c r="L275" s="153">
        <f t="shared" si="61"/>
        <v>24326.504097559708</v>
      </c>
      <c r="M275" s="115"/>
      <c r="N275" s="63">
        <f t="shared" si="62"/>
        <v>238.34939912571059</v>
      </c>
      <c r="O275" s="63">
        <f t="shared" si="63"/>
        <v>93.997251868739738</v>
      </c>
      <c r="P275" s="63">
        <f t="shared" si="64"/>
        <v>0</v>
      </c>
      <c r="Q275" s="63">
        <f t="shared" si="65"/>
        <v>495.07758684725167</v>
      </c>
      <c r="R275" s="63">
        <f t="shared" si="66"/>
        <v>639.42973410422246</v>
      </c>
      <c r="S275" s="63">
        <f t="shared" si="67"/>
        <v>0</v>
      </c>
      <c r="T275" s="63">
        <f t="shared" si="74"/>
        <v>96768.495902440234</v>
      </c>
      <c r="U275" s="63">
        <f t="shared" si="75"/>
        <v>106650.0000000001</v>
      </c>
      <c r="W275" s="63">
        <f t="shared" si="72"/>
        <v>23655</v>
      </c>
      <c r="X275" s="63">
        <f t="shared" si="73"/>
        <v>38250</v>
      </c>
      <c r="Y275" s="151">
        <f t="shared" si="68"/>
        <v>0</v>
      </c>
      <c r="Z275" s="63">
        <f t="shared" si="69"/>
        <v>0</v>
      </c>
      <c r="AA275" s="153">
        <f t="shared" si="70"/>
        <v>598.01266062228626</v>
      </c>
      <c r="AB275" s="49">
        <f>(AA274+F275+S275+Z275)+((AA274+F275+S275+Z275)*(Dashboard!$I$20/'Amortization Schedule'!$D$13))</f>
        <v>598.01266062228626</v>
      </c>
      <c r="AC275" s="49">
        <f>(L274+J275+R275+K275)+((L274+J275+R275+K275)*(Dashboard!$I$20/'Amortization Schedule'!$D$13))</f>
        <v>27202.260315534641</v>
      </c>
      <c r="AD275" s="46">
        <f t="shared" si="71"/>
        <v>15083.258082449162</v>
      </c>
    </row>
    <row r="276" spans="3:31" x14ac:dyDescent="0.25">
      <c r="C276" s="150">
        <f t="shared" ca="1" si="76"/>
        <v>50934</v>
      </c>
      <c r="D276" s="149">
        <v>257</v>
      </c>
      <c r="E276" s="120"/>
      <c r="F276" s="151">
        <f t="shared" ref="F276:F339" si="77">IF(ROUND(H275,5)&gt;0,D$14,0)</f>
        <v>733.42698597296226</v>
      </c>
      <c r="G276" s="63">
        <v>0</v>
      </c>
      <c r="H276" s="153">
        <f t="shared" ref="H276:H339" si="78">IF(ROUND(H275,5)&gt;0,H275-Q276,0)</f>
        <v>62567.828052211029</v>
      </c>
      <c r="I276" s="115"/>
      <c r="J276" s="151">
        <f t="shared" ref="J276:J339" si="79">IF(ROUND(L275,5)&gt;0,D$14,0)</f>
        <v>733.42698597296226</v>
      </c>
      <c r="K276" s="133">
        <v>100</v>
      </c>
      <c r="L276" s="153">
        <f t="shared" ref="L276:L339" si="80">IF(AND(ROUND(L275,5)&gt;0,SUM(T275,W275)&lt;$D$9),L275-R276-K276,0)</f>
        <v>23584.301501952596</v>
      </c>
      <c r="M276" s="115"/>
      <c r="N276" s="63">
        <f t="shared" ref="N276:N339" si="81">IF(F276&gt;0,IPMT(D$12/D$13,D276,D$10*D$13,-D$9),0)</f>
        <v>236.49285817503343</v>
      </c>
      <c r="O276" s="63">
        <f t="shared" ref="O276:O339" si="82">IF(AND(J276&gt;0,SUM(T275,W275)&lt;$D$9),($D$12/$D$13)*L275,0)</f>
        <v>91.224390365848905</v>
      </c>
      <c r="P276" s="63">
        <f t="shared" ref="P276:P339" si="83">IF(AND(Y276&gt;0,SUM(U275,X275)&lt;$D$9),($D$12/$D$13)*AA275,0)</f>
        <v>0</v>
      </c>
      <c r="Q276" s="63">
        <f t="shared" ref="Q276:Q339" si="84">IF(F276&gt;0,PPMT(D$12/D$13,D276,D$10*D$13,-D$9),0)</f>
        <v>496.93412779792891</v>
      </c>
      <c r="R276" s="63">
        <f t="shared" ref="R276:R339" si="85">IF(AND(J276&gt;0,SUM(T275,W275)&lt;$D$9),MIN(J276-O276,L275),0)</f>
        <v>642.20259560711338</v>
      </c>
      <c r="S276" s="63">
        <f t="shared" ref="S276:S339" si="86">IF(AND(Y276&gt;0,SUM(U275,X275)&lt;$D$9),MIN(Y276-P276,AA275),0)</f>
        <v>0</v>
      </c>
      <c r="T276" s="63">
        <f t="shared" si="74"/>
        <v>97410.69849804735</v>
      </c>
      <c r="U276" s="63">
        <f t="shared" si="75"/>
        <v>106650.0000000001</v>
      </c>
      <c r="W276" s="63">
        <f t="shared" si="72"/>
        <v>23755</v>
      </c>
      <c r="X276" s="63">
        <f t="shared" si="73"/>
        <v>38250</v>
      </c>
      <c r="Y276" s="151">
        <f t="shared" ref="Y276:Y339" si="87">IF(ROUND(AA275,5)&gt;0,D$14,0)</f>
        <v>733.42698597296226</v>
      </c>
      <c r="Z276" s="63">
        <f t="shared" ref="Z276:Z339" si="88">IF(SUM(U275,X275)&lt;$D$9,$D$15,0)</f>
        <v>0</v>
      </c>
      <c r="AA276" s="153">
        <f t="shared" ref="AA276:AA339" si="89">IF(AND(ROUND(AA275,5)&gt;0,SUM(U275,X275)&lt;$D$9),AA275-S276-Z276,AB276)</f>
        <v>1364.7256377601298</v>
      </c>
      <c r="AB276" s="49">
        <f>(AA275+F276+S276+Z276)+((AA275+F276+S276+Z276)*(Dashboard!$I$20/'Amortization Schedule'!$D$13))</f>
        <v>1364.7256377601298</v>
      </c>
      <c r="AC276" s="49">
        <f>(L275+J276+R276+K276)+((L275+J276+R276+K276)*(Dashboard!$I$20/'Amortization Schedule'!$D$13))</f>
        <v>26447.187021118276</v>
      </c>
      <c r="AD276" s="46">
        <f t="shared" ref="AD276:AD339" si="90">SUM((N276-O276),AD275)</f>
        <v>15228.526550258346</v>
      </c>
    </row>
    <row r="277" spans="3:31" x14ac:dyDescent="0.25">
      <c r="C277" s="150">
        <f t="shared" ca="1" si="76"/>
        <v>50964</v>
      </c>
      <c r="D277" s="149">
        <v>258</v>
      </c>
      <c r="E277" s="120"/>
      <c r="F277" s="151">
        <f t="shared" si="77"/>
        <v>733.42698597296226</v>
      </c>
      <c r="G277" s="63">
        <v>0</v>
      </c>
      <c r="H277" s="153">
        <f t="shared" si="78"/>
        <v>62069.030421433861</v>
      </c>
      <c r="I277" s="115"/>
      <c r="J277" s="151">
        <f t="shared" si="79"/>
        <v>733.42698597296226</v>
      </c>
      <c r="K277" s="133">
        <v>100</v>
      </c>
      <c r="L277" s="153">
        <f t="shared" si="80"/>
        <v>22839.315646611954</v>
      </c>
      <c r="M277" s="115"/>
      <c r="N277" s="63">
        <f t="shared" si="81"/>
        <v>234.62935519579113</v>
      </c>
      <c r="O277" s="63">
        <f t="shared" si="82"/>
        <v>88.441130632322228</v>
      </c>
      <c r="P277" s="63">
        <f t="shared" si="83"/>
        <v>0</v>
      </c>
      <c r="Q277" s="63">
        <f t="shared" si="84"/>
        <v>498.79763077717115</v>
      </c>
      <c r="R277" s="63">
        <f t="shared" si="85"/>
        <v>644.98585534064</v>
      </c>
      <c r="S277" s="63">
        <f t="shared" si="86"/>
        <v>0</v>
      </c>
      <c r="T277" s="63">
        <f t="shared" si="74"/>
        <v>98055.684353387987</v>
      </c>
      <c r="U277" s="63">
        <f t="shared" si="75"/>
        <v>106650.0000000001</v>
      </c>
      <c r="W277" s="63">
        <f t="shared" ref="W277:W340" si="91">W276+K277</f>
        <v>23855</v>
      </c>
      <c r="X277" s="63">
        <f t="shared" ref="X277:X340" si="92">X276+Z277</f>
        <v>38250</v>
      </c>
      <c r="Y277" s="151">
        <f t="shared" si="87"/>
        <v>733.42698597296226</v>
      </c>
      <c r="Z277" s="63">
        <f t="shared" si="88"/>
        <v>0</v>
      </c>
      <c r="AA277" s="153">
        <f t="shared" si="89"/>
        <v>2150.6064393264191</v>
      </c>
      <c r="AB277" s="49">
        <f>(AA276+F277+S277+Z277)+((AA276+F277+S277+Z277)*(Dashboard!$I$20/'Amortization Schedule'!$D$13))</f>
        <v>2150.6064393264191</v>
      </c>
      <c r="AC277" s="49">
        <f>(L276+J277+R277+K277)+((L276+J277+R277+K277)*(Dashboard!$I$20/'Amortization Schedule'!$D$13))</f>
        <v>25689.282201847855</v>
      </c>
      <c r="AD277" s="46">
        <f t="shared" si="90"/>
        <v>15374.714774821816</v>
      </c>
    </row>
    <row r="278" spans="3:31" x14ac:dyDescent="0.25">
      <c r="C278" s="150">
        <f t="shared" ca="1" si="76"/>
        <v>50994</v>
      </c>
      <c r="D278" s="149">
        <v>259</v>
      </c>
      <c r="E278" s="120"/>
      <c r="F278" s="151">
        <f t="shared" si="77"/>
        <v>733.42698597296226</v>
      </c>
      <c r="G278" s="63">
        <v>0</v>
      </c>
      <c r="H278" s="153">
        <f t="shared" si="78"/>
        <v>61568.362299541273</v>
      </c>
      <c r="I278" s="115"/>
      <c r="J278" s="151">
        <f t="shared" si="79"/>
        <v>733.42698597296226</v>
      </c>
      <c r="K278" s="133">
        <v>100</v>
      </c>
      <c r="L278" s="153">
        <f t="shared" si="80"/>
        <v>22091.536094313786</v>
      </c>
      <c r="M278" s="115"/>
      <c r="N278" s="63">
        <f t="shared" si="81"/>
        <v>232.75886408037675</v>
      </c>
      <c r="O278" s="63">
        <f t="shared" si="82"/>
        <v>85.647433674794826</v>
      </c>
      <c r="P278" s="63">
        <f t="shared" si="83"/>
        <v>0</v>
      </c>
      <c r="Q278" s="63">
        <f t="shared" si="84"/>
        <v>500.66812189258542</v>
      </c>
      <c r="R278" s="63">
        <f t="shared" si="85"/>
        <v>647.77955229816746</v>
      </c>
      <c r="S278" s="63">
        <f t="shared" si="86"/>
        <v>0</v>
      </c>
      <c r="T278" s="63">
        <f t="shared" ref="T278:T341" si="93">T277+R278</f>
        <v>98703.463905686149</v>
      </c>
      <c r="U278" s="63">
        <f t="shared" ref="U278:U341" si="94">U277+S278</f>
        <v>106650.0000000001</v>
      </c>
      <c r="W278" s="63">
        <f t="shared" si="91"/>
        <v>23955</v>
      </c>
      <c r="X278" s="63">
        <f t="shared" si="92"/>
        <v>38250</v>
      </c>
      <c r="Y278" s="151">
        <f t="shared" si="87"/>
        <v>733.42698597296226</v>
      </c>
      <c r="Z278" s="63">
        <f t="shared" si="88"/>
        <v>0</v>
      </c>
      <c r="AA278" s="153">
        <f t="shared" si="89"/>
        <v>2956.1342609318663</v>
      </c>
      <c r="AB278" s="49">
        <f>(AA277+F278+S278+Z278)+((AA277+F278+S278+Z278)*(Dashboard!$I$20/'Amortization Schedule'!$D$13))</f>
        <v>2956.1342609318663</v>
      </c>
      <c r="AC278" s="49">
        <f>(L277+J278+R278+K278)+((L277+J278+R278+K278)*(Dashboard!$I$20/'Amortization Schedule'!$D$13))</f>
        <v>24928.53523950516</v>
      </c>
      <c r="AD278" s="46">
        <f t="shared" si="90"/>
        <v>15521.826205227399</v>
      </c>
    </row>
    <row r="279" spans="3:31" x14ac:dyDescent="0.25">
      <c r="C279" s="150">
        <f t="shared" ca="1" si="76"/>
        <v>51024</v>
      </c>
      <c r="D279" s="149">
        <v>260</v>
      </c>
      <c r="E279" s="120"/>
      <c r="F279" s="151">
        <f t="shared" si="77"/>
        <v>733.42698597296226</v>
      </c>
      <c r="G279" s="63">
        <v>0</v>
      </c>
      <c r="H279" s="153">
        <f t="shared" si="78"/>
        <v>61065.816672191591</v>
      </c>
      <c r="I279" s="115"/>
      <c r="J279" s="151">
        <f t="shared" si="79"/>
        <v>733.42698597296226</v>
      </c>
      <c r="K279" s="133">
        <v>100</v>
      </c>
      <c r="L279" s="153">
        <f t="shared" si="80"/>
        <v>21340.952368694499</v>
      </c>
      <c r="M279" s="115"/>
      <c r="N279" s="63">
        <f t="shared" si="81"/>
        <v>230.88135862327951</v>
      </c>
      <c r="O279" s="63">
        <f t="shared" si="82"/>
        <v>82.843260353676698</v>
      </c>
      <c r="P279" s="63">
        <f t="shared" si="83"/>
        <v>0</v>
      </c>
      <c r="Q279" s="63">
        <f t="shared" si="84"/>
        <v>502.54562734968272</v>
      </c>
      <c r="R279" s="63">
        <f t="shared" si="85"/>
        <v>650.58372561928559</v>
      </c>
      <c r="S279" s="63">
        <f t="shared" si="86"/>
        <v>0</v>
      </c>
      <c r="T279" s="63">
        <f t="shared" si="93"/>
        <v>99354.047631305439</v>
      </c>
      <c r="U279" s="63">
        <f t="shared" si="94"/>
        <v>106650.0000000001</v>
      </c>
      <c r="W279" s="63">
        <f t="shared" si="91"/>
        <v>24055</v>
      </c>
      <c r="X279" s="63">
        <f t="shared" si="92"/>
        <v>38250</v>
      </c>
      <c r="Y279" s="151">
        <f t="shared" si="87"/>
        <v>733.42698597296226</v>
      </c>
      <c r="Z279" s="63">
        <f t="shared" si="88"/>
        <v>0</v>
      </c>
      <c r="AA279" s="153">
        <f t="shared" si="89"/>
        <v>3781.8002780774491</v>
      </c>
      <c r="AB279" s="49">
        <f>(AA278+F279+S279+Z279)+((AA278+F279+S279+Z279)*(Dashboard!$I$20/'Amortization Schedule'!$D$13))</f>
        <v>3781.8002780774491</v>
      </c>
      <c r="AC279" s="49">
        <f>(L278+J279+R279+K279)+((L278+J279+R279+K279)*(Dashboard!$I$20/'Amortization Schedule'!$D$13))</f>
        <v>24164.935476053684</v>
      </c>
      <c r="AD279" s="46">
        <f t="shared" si="90"/>
        <v>15669.864303497001</v>
      </c>
    </row>
    <row r="280" spans="3:31" x14ac:dyDescent="0.25">
      <c r="C280" s="150">
        <f t="shared" ca="1" si="76"/>
        <v>51054</v>
      </c>
      <c r="D280" s="149">
        <v>261</v>
      </c>
      <c r="E280" s="120"/>
      <c r="F280" s="151">
        <f t="shared" si="77"/>
        <v>733.42698597296226</v>
      </c>
      <c r="G280" s="63">
        <v>0</v>
      </c>
      <c r="H280" s="153">
        <f t="shared" si="78"/>
        <v>60561.386498739346</v>
      </c>
      <c r="I280" s="115"/>
      <c r="J280" s="151">
        <f t="shared" si="79"/>
        <v>733.42698597296226</v>
      </c>
      <c r="K280" s="133">
        <v>100</v>
      </c>
      <c r="L280" s="153">
        <f t="shared" si="80"/>
        <v>20587.55395410414</v>
      </c>
      <c r="M280" s="115"/>
      <c r="N280" s="63">
        <f t="shared" si="81"/>
        <v>228.99681252071824</v>
      </c>
      <c r="O280" s="63">
        <f t="shared" si="82"/>
        <v>80.028571382604369</v>
      </c>
      <c r="P280" s="63">
        <f t="shared" si="83"/>
        <v>0</v>
      </c>
      <c r="Q280" s="63">
        <f t="shared" si="84"/>
        <v>504.43017345224393</v>
      </c>
      <c r="R280" s="63">
        <f t="shared" si="85"/>
        <v>653.3984145903579</v>
      </c>
      <c r="S280" s="63">
        <f t="shared" si="86"/>
        <v>0</v>
      </c>
      <c r="T280" s="63">
        <f t="shared" si="93"/>
        <v>100007.44604589579</v>
      </c>
      <c r="U280" s="63">
        <f t="shared" si="94"/>
        <v>106650.0000000001</v>
      </c>
      <c r="W280" s="63">
        <f t="shared" si="91"/>
        <v>24155</v>
      </c>
      <c r="X280" s="63">
        <f t="shared" si="92"/>
        <v>38250</v>
      </c>
      <c r="Y280" s="151">
        <f t="shared" si="87"/>
        <v>733.42698597296226</v>
      </c>
      <c r="Z280" s="63">
        <f t="shared" si="88"/>
        <v>0</v>
      </c>
      <c r="AA280" s="153">
        <f t="shared" si="89"/>
        <v>4628.1079456516718</v>
      </c>
      <c r="AB280" s="49">
        <f>(AA279+F280+S280+Z280)+((AA279+F280+S280+Z280)*(Dashboard!$I$20/'Amortization Schedule'!$D$13))</f>
        <v>4628.1079456516718</v>
      </c>
      <c r="AC280" s="49">
        <f>(L279+J280+R280+K280)+((L279+J280+R280+K280)*(Dashboard!$I$20/'Amortization Schedule'!$D$13))</f>
        <v>23398.472213489265</v>
      </c>
      <c r="AD280" s="46">
        <f t="shared" si="90"/>
        <v>15818.832544635115</v>
      </c>
      <c r="AE280" s="41"/>
    </row>
    <row r="281" spans="3:31" x14ac:dyDescent="0.25">
      <c r="C281" s="150">
        <f t="shared" ca="1" si="76"/>
        <v>51084</v>
      </c>
      <c r="D281" s="149">
        <v>262</v>
      </c>
      <c r="E281" s="120"/>
      <c r="F281" s="151">
        <f t="shared" si="77"/>
        <v>733.42698597296226</v>
      </c>
      <c r="G281" s="63">
        <v>0</v>
      </c>
      <c r="H281" s="153">
        <f t="shared" si="78"/>
        <v>60055.064712136656</v>
      </c>
      <c r="I281" s="115"/>
      <c r="J281" s="151">
        <f t="shared" si="79"/>
        <v>733.42698597296226</v>
      </c>
      <c r="K281" s="133">
        <v>100</v>
      </c>
      <c r="L281" s="153">
        <f t="shared" si="80"/>
        <v>19831.330295459069</v>
      </c>
      <c r="M281" s="115"/>
      <c r="N281" s="63">
        <f t="shared" si="81"/>
        <v>227.10519937027235</v>
      </c>
      <c r="O281" s="63">
        <f t="shared" si="82"/>
        <v>77.20332732789052</v>
      </c>
      <c r="P281" s="63">
        <f t="shared" si="83"/>
        <v>0</v>
      </c>
      <c r="Q281" s="63">
        <f t="shared" si="84"/>
        <v>506.32178660269</v>
      </c>
      <c r="R281" s="63">
        <f t="shared" si="85"/>
        <v>656.22365864507174</v>
      </c>
      <c r="S281" s="63">
        <f t="shared" si="86"/>
        <v>0</v>
      </c>
      <c r="T281" s="63">
        <f t="shared" si="93"/>
        <v>100663.66970454087</v>
      </c>
      <c r="U281" s="63">
        <f t="shared" si="94"/>
        <v>106650.0000000001</v>
      </c>
      <c r="W281" s="63">
        <f t="shared" si="91"/>
        <v>24255</v>
      </c>
      <c r="X281" s="63">
        <f t="shared" si="92"/>
        <v>38250</v>
      </c>
      <c r="Y281" s="151">
        <f t="shared" si="87"/>
        <v>733.42698597296226</v>
      </c>
      <c r="Z281" s="63">
        <f t="shared" si="88"/>
        <v>0</v>
      </c>
      <c r="AA281" s="153">
        <f t="shared" si="89"/>
        <v>5495.5733049152495</v>
      </c>
      <c r="AB281" s="49">
        <f>(AA280+F281+S281+Z281)+((AA280+F281+S281+Z281)*(Dashboard!$I$20/'Amortization Schedule'!$D$13))</f>
        <v>5495.5733049152495</v>
      </c>
      <c r="AC281" s="49">
        <f>(L280+J281+R281+K281)+((L280+J281+R281+K281)*(Dashboard!$I$20/'Amortization Schedule'!$D$13))</f>
        <v>22629.134713690226</v>
      </c>
      <c r="AD281" s="46">
        <f t="shared" si="90"/>
        <v>15968.734416677496</v>
      </c>
      <c r="AE281" s="41"/>
    </row>
    <row r="282" spans="3:31" x14ac:dyDescent="0.25">
      <c r="C282" s="150">
        <f t="shared" ca="1" si="76"/>
        <v>51114</v>
      </c>
      <c r="D282" s="149">
        <v>263</v>
      </c>
      <c r="E282" s="120"/>
      <c r="F282" s="151">
        <f t="shared" si="77"/>
        <v>733.42698597296226</v>
      </c>
      <c r="G282" s="63">
        <v>0</v>
      </c>
      <c r="H282" s="153">
        <f t="shared" si="78"/>
        <v>59546.844218834209</v>
      </c>
      <c r="I282" s="115"/>
      <c r="J282" s="151">
        <f t="shared" si="79"/>
        <v>733.42698597296226</v>
      </c>
      <c r="K282" s="133">
        <v>100</v>
      </c>
      <c r="L282" s="153">
        <f t="shared" si="80"/>
        <v>19072.27079809408</v>
      </c>
      <c r="M282" s="115"/>
      <c r="N282" s="63">
        <f t="shared" si="81"/>
        <v>225.20649267051223</v>
      </c>
      <c r="O282" s="63">
        <f t="shared" si="82"/>
        <v>74.367488607971509</v>
      </c>
      <c r="P282" s="63">
        <f t="shared" si="83"/>
        <v>0</v>
      </c>
      <c r="Q282" s="63">
        <f t="shared" si="84"/>
        <v>508.22049330245</v>
      </c>
      <c r="R282" s="63">
        <f t="shared" si="85"/>
        <v>659.05949736499076</v>
      </c>
      <c r="S282" s="63">
        <f t="shared" si="86"/>
        <v>0</v>
      </c>
      <c r="T282" s="63">
        <f t="shared" si="93"/>
        <v>101322.72920190585</v>
      </c>
      <c r="U282" s="63">
        <f t="shared" si="94"/>
        <v>106650.0000000001</v>
      </c>
      <c r="W282" s="63">
        <f t="shared" si="91"/>
        <v>24355</v>
      </c>
      <c r="X282" s="63">
        <f t="shared" si="92"/>
        <v>38250</v>
      </c>
      <c r="Y282" s="151">
        <f t="shared" si="87"/>
        <v>733.42698597296226</v>
      </c>
      <c r="Z282" s="63">
        <f t="shared" si="88"/>
        <v>0</v>
      </c>
      <c r="AA282" s="153">
        <f t="shared" si="89"/>
        <v>6384.725298160417</v>
      </c>
      <c r="AB282" s="49">
        <f>(AA281+F282+S282+Z282)+((AA281+F282+S282+Z282)*(Dashboard!$I$20/'Amortization Schedule'!$D$13))</f>
        <v>6384.725298160417</v>
      </c>
      <c r="AC282" s="49">
        <f>(L281+J282+R282+K282)+((L281+J282+R282+K282)*(Dashboard!$I$20/'Amortization Schedule'!$D$13))</f>
        <v>21856.912198266946</v>
      </c>
      <c r="AD282" s="46">
        <f t="shared" si="90"/>
        <v>16119.573420740036</v>
      </c>
      <c r="AE282" s="41"/>
    </row>
    <row r="283" spans="3:31" x14ac:dyDescent="0.25">
      <c r="C283" s="150">
        <f t="shared" ca="1" si="76"/>
        <v>51144</v>
      </c>
      <c r="D283" s="149">
        <v>264</v>
      </c>
      <c r="E283" s="120"/>
      <c r="F283" s="151">
        <f t="shared" si="77"/>
        <v>733.42698597296226</v>
      </c>
      <c r="G283" s="63">
        <v>0</v>
      </c>
      <c r="H283" s="153">
        <f t="shared" si="78"/>
        <v>59036.717898681876</v>
      </c>
      <c r="I283" s="115"/>
      <c r="J283" s="151">
        <f t="shared" si="79"/>
        <v>733.42698597296226</v>
      </c>
      <c r="K283" s="133">
        <v>100</v>
      </c>
      <c r="L283" s="153">
        <f t="shared" si="80"/>
        <v>18310.364827613968</v>
      </c>
      <c r="M283" s="115"/>
      <c r="N283" s="63">
        <f t="shared" si="81"/>
        <v>223.30066582062804</v>
      </c>
      <c r="O283" s="63">
        <f t="shared" si="82"/>
        <v>71.521015492852797</v>
      </c>
      <c r="P283" s="63">
        <f t="shared" si="83"/>
        <v>0</v>
      </c>
      <c r="Q283" s="63">
        <f t="shared" si="84"/>
        <v>510.12632015233419</v>
      </c>
      <c r="R283" s="63">
        <f t="shared" si="85"/>
        <v>661.90597048010943</v>
      </c>
      <c r="S283" s="63">
        <f t="shared" si="86"/>
        <v>0</v>
      </c>
      <c r="T283" s="63">
        <f t="shared" si="93"/>
        <v>101984.63517238596</v>
      </c>
      <c r="U283" s="63">
        <f t="shared" si="94"/>
        <v>106650.0000000001</v>
      </c>
      <c r="W283" s="63">
        <f t="shared" si="91"/>
        <v>24455</v>
      </c>
      <c r="X283" s="63">
        <f t="shared" si="92"/>
        <v>38250</v>
      </c>
      <c r="Y283" s="151">
        <f t="shared" si="87"/>
        <v>733.42698597296226</v>
      </c>
      <c r="Z283" s="63">
        <f t="shared" si="88"/>
        <v>0</v>
      </c>
      <c r="AA283" s="153">
        <f t="shared" si="89"/>
        <v>7296.1060912367138</v>
      </c>
      <c r="AB283" s="49">
        <f>(AA282+F283+S283+Z283)+((AA282+F283+S283+Z283)*(Dashboard!$I$20/'Amortization Schedule'!$D$13))</f>
        <v>7296.1060912367138</v>
      </c>
      <c r="AC283" s="49">
        <f>(L282+J283+R283+K283)+((L282+J283+R283+K283)*(Dashboard!$I$20/'Amortization Schedule'!$D$13))</f>
        <v>21081.793848410831</v>
      </c>
      <c r="AD283" s="46">
        <f t="shared" si="90"/>
        <v>16271.353071067811</v>
      </c>
    </row>
    <row r="284" spans="3:31" x14ac:dyDescent="0.25">
      <c r="C284" s="150">
        <f t="shared" ca="1" si="76"/>
        <v>51174</v>
      </c>
      <c r="D284" s="149">
        <v>265</v>
      </c>
      <c r="E284" s="120"/>
      <c r="F284" s="151">
        <f t="shared" si="77"/>
        <v>733.42698597296226</v>
      </c>
      <c r="G284" s="63">
        <v>0</v>
      </c>
      <c r="H284" s="153">
        <f t="shared" si="78"/>
        <v>58524.678604828972</v>
      </c>
      <c r="I284" s="115"/>
      <c r="J284" s="151">
        <f t="shared" si="79"/>
        <v>733.42698597296226</v>
      </c>
      <c r="K284" s="133">
        <v>100</v>
      </c>
      <c r="L284" s="153">
        <f t="shared" si="80"/>
        <v>17545.601709744558</v>
      </c>
      <c r="M284" s="115"/>
      <c r="N284" s="63">
        <f t="shared" si="81"/>
        <v>221.38769212005681</v>
      </c>
      <c r="O284" s="63">
        <f t="shared" si="82"/>
        <v>68.663868103552375</v>
      </c>
      <c r="P284" s="63">
        <f t="shared" si="83"/>
        <v>0</v>
      </c>
      <c r="Q284" s="63">
        <f t="shared" si="84"/>
        <v>512.03929385290542</v>
      </c>
      <c r="R284" s="63">
        <f t="shared" si="85"/>
        <v>664.76311786940983</v>
      </c>
      <c r="S284" s="63">
        <f t="shared" si="86"/>
        <v>0</v>
      </c>
      <c r="T284" s="63">
        <f t="shared" si="93"/>
        <v>102649.39829025537</v>
      </c>
      <c r="U284" s="63">
        <f t="shared" si="94"/>
        <v>106650.0000000001</v>
      </c>
      <c r="W284" s="63">
        <f t="shared" si="91"/>
        <v>24555</v>
      </c>
      <c r="X284" s="63">
        <f t="shared" si="92"/>
        <v>38250</v>
      </c>
      <c r="Y284" s="151">
        <f t="shared" si="87"/>
        <v>733.42698597296226</v>
      </c>
      <c r="Z284" s="63">
        <f t="shared" si="88"/>
        <v>0</v>
      </c>
      <c r="AA284" s="153">
        <f t="shared" si="89"/>
        <v>8230.2714041399176</v>
      </c>
      <c r="AB284" s="49">
        <f>(AA283+F284+S284+Z284)+((AA283+F284+S284+Z284)*(Dashboard!$I$20/'Amortization Schedule'!$D$13))</f>
        <v>8230.2714041399176</v>
      </c>
      <c r="AC284" s="49">
        <f>(L283+J284+R284+K284)+((L283+J284+R284+K284)*(Dashboard!$I$20/'Amortization Schedule'!$D$13))</f>
        <v>20303.768804742747</v>
      </c>
      <c r="AD284" s="46">
        <f t="shared" si="90"/>
        <v>16424.076895084316</v>
      </c>
    </row>
    <row r="285" spans="3:31" x14ac:dyDescent="0.25">
      <c r="C285" s="150">
        <f t="shared" ca="1" si="76"/>
        <v>51204</v>
      </c>
      <c r="D285" s="149">
        <v>266</v>
      </c>
      <c r="E285" s="120"/>
      <c r="F285" s="151">
        <f t="shared" si="77"/>
        <v>733.42698597296226</v>
      </c>
      <c r="G285" s="63">
        <v>0</v>
      </c>
      <c r="H285" s="153">
        <f t="shared" si="78"/>
        <v>58010.719163624119</v>
      </c>
      <c r="I285" s="115"/>
      <c r="J285" s="151">
        <f t="shared" si="79"/>
        <v>733.42698597296226</v>
      </c>
      <c r="K285" s="133">
        <v>100</v>
      </c>
      <c r="L285" s="153">
        <f t="shared" si="80"/>
        <v>16777.970730183137</v>
      </c>
      <c r="M285" s="115"/>
      <c r="N285" s="63">
        <f t="shared" si="81"/>
        <v>219.46754476810841</v>
      </c>
      <c r="O285" s="63">
        <f t="shared" si="82"/>
        <v>65.796006411542095</v>
      </c>
      <c r="P285" s="63">
        <f t="shared" si="83"/>
        <v>0</v>
      </c>
      <c r="Q285" s="63">
        <f t="shared" si="84"/>
        <v>513.95944120485376</v>
      </c>
      <c r="R285" s="63">
        <f t="shared" si="85"/>
        <v>667.63097956142019</v>
      </c>
      <c r="S285" s="63">
        <f t="shared" si="86"/>
        <v>0</v>
      </c>
      <c r="T285" s="63">
        <f t="shared" si="93"/>
        <v>103317.02926981679</v>
      </c>
      <c r="U285" s="63">
        <f t="shared" si="94"/>
        <v>106650.0000000001</v>
      </c>
      <c r="W285" s="63">
        <f t="shared" si="91"/>
        <v>24655</v>
      </c>
      <c r="X285" s="63">
        <f t="shared" si="92"/>
        <v>38250</v>
      </c>
      <c r="Y285" s="151">
        <f t="shared" si="87"/>
        <v>733.42698597296226</v>
      </c>
      <c r="Z285" s="63">
        <f t="shared" si="88"/>
        <v>0</v>
      </c>
      <c r="AA285" s="153">
        <f t="shared" si="89"/>
        <v>9187.7908498657034</v>
      </c>
      <c r="AB285" s="49">
        <f>(AA284+F285+S285+Z285)+((AA284+F285+S285+Z285)*(Dashboard!$I$20/'Amortization Schedule'!$D$13))</f>
        <v>9187.7908498657034</v>
      </c>
      <c r="AC285" s="49">
        <f>(L284+J285+R285+K285)+((L284+J285+R285+K285)*(Dashboard!$I$20/'Amortization Schedule'!$D$13))</f>
        <v>19522.826167160914</v>
      </c>
      <c r="AD285" s="46">
        <f t="shared" si="90"/>
        <v>16577.748433440884</v>
      </c>
    </row>
    <row r="286" spans="3:31" x14ac:dyDescent="0.25">
      <c r="C286" s="150">
        <f t="shared" ca="1" si="76"/>
        <v>51234</v>
      </c>
      <c r="D286" s="149">
        <v>267</v>
      </c>
      <c r="E286" s="120"/>
      <c r="F286" s="151">
        <f t="shared" si="77"/>
        <v>733.42698597296226</v>
      </c>
      <c r="G286" s="63">
        <v>0</v>
      </c>
      <c r="H286" s="153">
        <f t="shared" si="78"/>
        <v>57494.83237451475</v>
      </c>
      <c r="I286" s="115"/>
      <c r="J286" s="151">
        <f t="shared" si="79"/>
        <v>733.42698597296226</v>
      </c>
      <c r="K286" s="133">
        <v>100</v>
      </c>
      <c r="L286" s="153">
        <f t="shared" si="80"/>
        <v>16007.461134448362</v>
      </c>
      <c r="M286" s="115"/>
      <c r="N286" s="63">
        <f t="shared" si="81"/>
        <v>217.54019686359021</v>
      </c>
      <c r="O286" s="63">
        <f t="shared" si="82"/>
        <v>62.917390238186762</v>
      </c>
      <c r="P286" s="63">
        <f t="shared" si="83"/>
        <v>0</v>
      </c>
      <c r="Q286" s="63">
        <f t="shared" si="84"/>
        <v>515.88678910937199</v>
      </c>
      <c r="R286" s="63">
        <f t="shared" si="85"/>
        <v>670.50959573477553</v>
      </c>
      <c r="S286" s="63">
        <f t="shared" si="86"/>
        <v>0</v>
      </c>
      <c r="T286" s="63">
        <f t="shared" si="93"/>
        <v>103987.53886555157</v>
      </c>
      <c r="U286" s="63">
        <f t="shared" si="94"/>
        <v>106650.0000000001</v>
      </c>
      <c r="W286" s="63">
        <f t="shared" si="91"/>
        <v>24755</v>
      </c>
      <c r="X286" s="63">
        <f t="shared" si="92"/>
        <v>38250</v>
      </c>
      <c r="Y286" s="151">
        <f t="shared" si="87"/>
        <v>733.42698597296226</v>
      </c>
      <c r="Z286" s="63">
        <f t="shared" si="88"/>
        <v>0</v>
      </c>
      <c r="AA286" s="153">
        <f t="shared" si="89"/>
        <v>10169.248281734634</v>
      </c>
      <c r="AB286" s="49">
        <f>(AA285+F286+S286+Z286)+((AA285+F286+S286+Z286)*(Dashboard!$I$20/'Amortization Schedule'!$D$13))</f>
        <v>10169.248281734634</v>
      </c>
      <c r="AC286" s="49">
        <f>(L285+J286+R286+K286)+((L285+J286+R286+K286)*(Dashboard!$I$20/'Amortization Schedule'!$D$13))</f>
        <v>18738.954994688145</v>
      </c>
      <c r="AD286" s="46">
        <f t="shared" si="90"/>
        <v>16732.371240066288</v>
      </c>
    </row>
    <row r="287" spans="3:31" x14ac:dyDescent="0.25">
      <c r="C287" s="150">
        <f t="shared" ca="1" si="76"/>
        <v>51264</v>
      </c>
      <c r="D287" s="149">
        <v>268</v>
      </c>
      <c r="E287" s="120"/>
      <c r="F287" s="151">
        <f t="shared" si="77"/>
        <v>733.42698597296226</v>
      </c>
      <c r="G287" s="63">
        <v>0</v>
      </c>
      <c r="H287" s="153">
        <f t="shared" si="78"/>
        <v>56977.011009946218</v>
      </c>
      <c r="I287" s="115"/>
      <c r="J287" s="151">
        <f t="shared" si="79"/>
        <v>733.42698597296226</v>
      </c>
      <c r="K287" s="133">
        <v>100</v>
      </c>
      <c r="L287" s="153">
        <f t="shared" si="80"/>
        <v>15234.062127729581</v>
      </c>
      <c r="M287" s="115"/>
      <c r="N287" s="63">
        <f t="shared" si="81"/>
        <v>215.60562140443005</v>
      </c>
      <c r="O287" s="63">
        <f t="shared" si="82"/>
        <v>60.027979254181353</v>
      </c>
      <c r="P287" s="63">
        <f t="shared" si="83"/>
        <v>0</v>
      </c>
      <c r="Q287" s="63">
        <f t="shared" si="84"/>
        <v>517.8213645685322</v>
      </c>
      <c r="R287" s="63">
        <f t="shared" si="85"/>
        <v>673.39900671878092</v>
      </c>
      <c r="S287" s="63">
        <f t="shared" si="86"/>
        <v>0</v>
      </c>
      <c r="T287" s="63">
        <f t="shared" si="93"/>
        <v>104660.93787227036</v>
      </c>
      <c r="U287" s="63">
        <f t="shared" si="94"/>
        <v>106650.0000000001</v>
      </c>
      <c r="W287" s="63">
        <f t="shared" si="91"/>
        <v>24855</v>
      </c>
      <c r="X287" s="63">
        <f t="shared" si="92"/>
        <v>38250</v>
      </c>
      <c r="Y287" s="151">
        <f t="shared" si="87"/>
        <v>733.42698597296226</v>
      </c>
      <c r="Z287" s="63">
        <f t="shared" si="88"/>
        <v>0</v>
      </c>
      <c r="AA287" s="153">
        <f t="shared" si="89"/>
        <v>11175.242149400287</v>
      </c>
      <c r="AB287" s="49">
        <f>(AA286+F287+S287+Z287)+((AA286+F287+S287+Z287)*(Dashboard!$I$20/'Amortization Schedule'!$D$13))</f>
        <v>11175.242149400287</v>
      </c>
      <c r="AC287" s="49">
        <f>(L286+J287+R287+K287)+((L286+J287+R287+K287)*(Dashboard!$I$20/'Amortization Schedule'!$D$13))</f>
        <v>17952.144305318609</v>
      </c>
      <c r="AD287" s="46">
        <f t="shared" si="90"/>
        <v>16887.948882216537</v>
      </c>
    </row>
    <row r="288" spans="3:31" x14ac:dyDescent="0.25">
      <c r="C288" s="150">
        <f t="shared" ca="1" si="76"/>
        <v>51294</v>
      </c>
      <c r="D288" s="149">
        <v>269</v>
      </c>
      <c r="E288" s="120"/>
      <c r="F288" s="151">
        <f t="shared" si="77"/>
        <v>733.42698597296226</v>
      </c>
      <c r="G288" s="63">
        <v>0</v>
      </c>
      <c r="H288" s="153">
        <f t="shared" si="78"/>
        <v>56457.247815260554</v>
      </c>
      <c r="I288" s="115"/>
      <c r="J288" s="151">
        <f t="shared" si="79"/>
        <v>733.42698597296226</v>
      </c>
      <c r="K288" s="133">
        <v>100</v>
      </c>
      <c r="L288" s="153">
        <f t="shared" si="80"/>
        <v>14457.762874735605</v>
      </c>
      <c r="M288" s="115"/>
      <c r="N288" s="63">
        <f t="shared" si="81"/>
        <v>213.6637912872981</v>
      </c>
      <c r="O288" s="63">
        <f t="shared" si="82"/>
        <v>57.127732978985925</v>
      </c>
      <c r="P288" s="63">
        <f t="shared" si="83"/>
        <v>0</v>
      </c>
      <c r="Q288" s="63">
        <f t="shared" si="84"/>
        <v>519.76319468566408</v>
      </c>
      <c r="R288" s="63">
        <f t="shared" si="85"/>
        <v>676.29925299397632</v>
      </c>
      <c r="S288" s="63">
        <f t="shared" si="86"/>
        <v>0</v>
      </c>
      <c r="T288" s="63">
        <f t="shared" si="93"/>
        <v>105337.23712526434</v>
      </c>
      <c r="U288" s="63">
        <f t="shared" si="94"/>
        <v>106650.0000000001</v>
      </c>
      <c r="W288" s="63">
        <f t="shared" si="91"/>
        <v>24955</v>
      </c>
      <c r="X288" s="63">
        <f t="shared" si="92"/>
        <v>38250</v>
      </c>
      <c r="Y288" s="151">
        <f t="shared" si="87"/>
        <v>733.42698597296226</v>
      </c>
      <c r="Z288" s="63">
        <f t="shared" si="88"/>
        <v>0</v>
      </c>
      <c r="AA288" s="153">
        <f t="shared" si="89"/>
        <v>12206.385863757581</v>
      </c>
      <c r="AB288" s="49">
        <f>(AA287+F288+S288+Z288)+((AA287+F288+S288+Z288)*(Dashboard!$I$20/'Amortization Schedule'!$D$13))</f>
        <v>12206.385863757581</v>
      </c>
      <c r="AC288" s="49">
        <f>(L287+J288+R288+K288)+((L287+J288+R288+K288)*(Dashboard!$I$20/'Amortization Schedule'!$D$13))</f>
        <v>17162.383075863934</v>
      </c>
      <c r="AD288" s="46">
        <f t="shared" si="90"/>
        <v>17044.48494052485</v>
      </c>
    </row>
    <row r="289" spans="3:30" x14ac:dyDescent="0.25">
      <c r="C289" s="150">
        <f t="shared" ca="1" si="76"/>
        <v>51324</v>
      </c>
      <c r="D289" s="149">
        <v>270</v>
      </c>
      <c r="E289" s="120"/>
      <c r="F289" s="151">
        <f t="shared" si="77"/>
        <v>733.42698597296226</v>
      </c>
      <c r="G289" s="63">
        <v>0</v>
      </c>
      <c r="H289" s="153">
        <f t="shared" si="78"/>
        <v>55935.535508594818</v>
      </c>
      <c r="I289" s="115"/>
      <c r="J289" s="151">
        <f t="shared" si="79"/>
        <v>733.42698597296226</v>
      </c>
      <c r="K289" s="133">
        <v>100</v>
      </c>
      <c r="L289" s="153">
        <f t="shared" si="80"/>
        <v>13678.5524995429</v>
      </c>
      <c r="M289" s="115"/>
      <c r="N289" s="63">
        <f t="shared" si="81"/>
        <v>211.71467930722679</v>
      </c>
      <c r="O289" s="63">
        <f t="shared" si="82"/>
        <v>54.216610780258513</v>
      </c>
      <c r="P289" s="63">
        <f t="shared" si="83"/>
        <v>0</v>
      </c>
      <c r="Q289" s="63">
        <f t="shared" si="84"/>
        <v>521.71230666573547</v>
      </c>
      <c r="R289" s="63">
        <f t="shared" si="85"/>
        <v>679.21037519270374</v>
      </c>
      <c r="S289" s="63">
        <f t="shared" si="86"/>
        <v>0</v>
      </c>
      <c r="T289" s="63">
        <f t="shared" si="93"/>
        <v>106016.44750045704</v>
      </c>
      <c r="U289" s="63">
        <f t="shared" si="94"/>
        <v>106650.0000000001</v>
      </c>
      <c r="W289" s="63">
        <f t="shared" si="91"/>
        <v>25055</v>
      </c>
      <c r="X289" s="63">
        <f t="shared" si="92"/>
        <v>38250</v>
      </c>
      <c r="Y289" s="151">
        <f t="shared" si="87"/>
        <v>733.42698597296226</v>
      </c>
      <c r="Z289" s="63">
        <f t="shared" si="88"/>
        <v>0</v>
      </c>
      <c r="AA289" s="153">
        <f t="shared" si="89"/>
        <v>13263.308170973807</v>
      </c>
      <c r="AB289" s="49">
        <f>(AA288+F289+S289+Z289)+((AA288+F289+S289+Z289)*(Dashboard!$I$20/'Amortization Schedule'!$D$13))</f>
        <v>13263.308170973807</v>
      </c>
      <c r="AC289" s="49">
        <f>(L288+J289+R289+K289)+((L288+J289+R289+K289)*(Dashboard!$I$20/'Amortization Schedule'!$D$13))</f>
        <v>16369.660241798803</v>
      </c>
      <c r="AD289" s="46">
        <f t="shared" si="90"/>
        <v>17201.983009051819</v>
      </c>
    </row>
    <row r="290" spans="3:30" x14ac:dyDescent="0.25">
      <c r="C290" s="150">
        <f t="shared" ca="1" si="76"/>
        <v>51354</v>
      </c>
      <c r="D290" s="149">
        <v>271</v>
      </c>
      <c r="E290" s="120"/>
      <c r="F290" s="151">
        <f t="shared" si="77"/>
        <v>733.42698597296226</v>
      </c>
      <c r="G290" s="63">
        <v>0</v>
      </c>
      <c r="H290" s="153">
        <f t="shared" si="78"/>
        <v>55411.866780779084</v>
      </c>
      <c r="I290" s="115"/>
      <c r="J290" s="151">
        <f t="shared" si="79"/>
        <v>733.42698597296226</v>
      </c>
      <c r="K290" s="133">
        <v>100</v>
      </c>
      <c r="L290" s="153">
        <f t="shared" si="80"/>
        <v>12896.420085443224</v>
      </c>
      <c r="M290" s="115"/>
      <c r="N290" s="63">
        <f t="shared" si="81"/>
        <v>209.7582581572303</v>
      </c>
      <c r="O290" s="63">
        <f t="shared" si="82"/>
        <v>51.294571873285875</v>
      </c>
      <c r="P290" s="63">
        <f t="shared" si="83"/>
        <v>0</v>
      </c>
      <c r="Q290" s="63">
        <f t="shared" si="84"/>
        <v>523.66872781573193</v>
      </c>
      <c r="R290" s="63">
        <f t="shared" si="85"/>
        <v>682.13241409967634</v>
      </c>
      <c r="S290" s="63">
        <f t="shared" si="86"/>
        <v>0</v>
      </c>
      <c r="T290" s="63">
        <f t="shared" si="93"/>
        <v>106698.57991455671</v>
      </c>
      <c r="U290" s="63">
        <f t="shared" si="94"/>
        <v>106650.0000000001</v>
      </c>
      <c r="W290" s="63">
        <f t="shared" si="91"/>
        <v>25155</v>
      </c>
      <c r="X290" s="63">
        <f t="shared" si="92"/>
        <v>38250</v>
      </c>
      <c r="Y290" s="151">
        <f t="shared" si="87"/>
        <v>733.42698597296226</v>
      </c>
      <c r="Z290" s="63">
        <f t="shared" si="88"/>
        <v>0</v>
      </c>
      <c r="AA290" s="153">
        <f t="shared" si="89"/>
        <v>14346.653535870439</v>
      </c>
      <c r="AB290" s="49">
        <f>(AA289+F290+S290+Z290)+((AA289+F290+S290+Z290)*(Dashboard!$I$20/'Amortization Schedule'!$D$13))</f>
        <v>14346.653535870439</v>
      </c>
      <c r="AC290" s="49">
        <f>(L289+J290+R290+K290)+((L289+J290+R290+K290)*(Dashboard!$I$20/'Amortization Schedule'!$D$13))</f>
        <v>15573.964697105928</v>
      </c>
      <c r="AD290" s="46">
        <f t="shared" si="90"/>
        <v>17360.446695335762</v>
      </c>
    </row>
    <row r="291" spans="3:30" x14ac:dyDescent="0.25">
      <c r="C291" s="150">
        <f t="shared" ca="1" si="76"/>
        <v>51384</v>
      </c>
      <c r="D291" s="149">
        <v>272</v>
      </c>
      <c r="E291" s="120"/>
      <c r="F291" s="151">
        <f t="shared" si="77"/>
        <v>733.42698597296226</v>
      </c>
      <c r="G291" s="63">
        <v>0</v>
      </c>
      <c r="H291" s="153">
        <f t="shared" si="78"/>
        <v>54886.23429523404</v>
      </c>
      <c r="I291" s="115"/>
      <c r="J291" s="151">
        <f t="shared" si="79"/>
        <v>733.42698597296226</v>
      </c>
      <c r="K291" s="133">
        <v>100</v>
      </c>
      <c r="L291" s="153">
        <f t="shared" si="80"/>
        <v>12111.354674790673</v>
      </c>
      <c r="M291" s="115"/>
      <c r="N291" s="63">
        <f t="shared" si="81"/>
        <v>207.79450042792135</v>
      </c>
      <c r="O291" s="63">
        <f t="shared" si="82"/>
        <v>48.361575320412086</v>
      </c>
      <c r="P291" s="63">
        <f t="shared" si="83"/>
        <v>0</v>
      </c>
      <c r="Q291" s="63">
        <f t="shared" si="84"/>
        <v>525.63248554504094</v>
      </c>
      <c r="R291" s="63">
        <f t="shared" si="85"/>
        <v>685.06541065255021</v>
      </c>
      <c r="S291" s="63">
        <f t="shared" si="86"/>
        <v>0</v>
      </c>
      <c r="T291" s="63">
        <f t="shared" si="93"/>
        <v>107383.64532520926</v>
      </c>
      <c r="U291" s="63">
        <f t="shared" si="94"/>
        <v>106650.0000000001</v>
      </c>
      <c r="W291" s="63">
        <f t="shared" si="91"/>
        <v>25255</v>
      </c>
      <c r="X291" s="63">
        <f t="shared" si="92"/>
        <v>38250</v>
      </c>
      <c r="Y291" s="151">
        <f t="shared" si="87"/>
        <v>733.42698597296226</v>
      </c>
      <c r="Z291" s="63">
        <f t="shared" si="88"/>
        <v>0</v>
      </c>
      <c r="AA291" s="153">
        <f t="shared" si="89"/>
        <v>15457.082534889487</v>
      </c>
      <c r="AB291" s="49">
        <f>(AA290+F291+S291+Z291)+((AA290+F291+S291+Z291)*(Dashboard!$I$20/'Amortization Schedule'!$D$13))</f>
        <v>15457.082534889487</v>
      </c>
      <c r="AC291" s="49">
        <f>(L290+J291+R291+K291)+((L290+J291+R291+K291)*(Dashboard!$I$20/'Amortization Schedule'!$D$13))</f>
        <v>14775.285294120456</v>
      </c>
      <c r="AD291" s="46">
        <f t="shared" si="90"/>
        <v>17519.879620443273</v>
      </c>
    </row>
    <row r="292" spans="3:30" x14ac:dyDescent="0.25">
      <c r="C292" s="150">
        <f t="shared" ca="1" si="76"/>
        <v>51414</v>
      </c>
      <c r="D292" s="149">
        <v>273</v>
      </c>
      <c r="E292" s="120"/>
      <c r="F292" s="151">
        <f t="shared" si="77"/>
        <v>733.42698597296226</v>
      </c>
      <c r="G292" s="63">
        <v>0</v>
      </c>
      <c r="H292" s="153">
        <f t="shared" si="78"/>
        <v>54358.630687868208</v>
      </c>
      <c r="I292" s="115"/>
      <c r="J292" s="151">
        <f t="shared" si="79"/>
        <v>733.42698597296226</v>
      </c>
      <c r="K292" s="133">
        <v>100</v>
      </c>
      <c r="L292" s="153">
        <f t="shared" si="80"/>
        <v>11323.345268848176</v>
      </c>
      <c r="M292" s="115"/>
      <c r="N292" s="63">
        <f t="shared" si="81"/>
        <v>205.82337860712744</v>
      </c>
      <c r="O292" s="63">
        <f t="shared" si="82"/>
        <v>45.417580030465025</v>
      </c>
      <c r="P292" s="63">
        <f t="shared" si="83"/>
        <v>0</v>
      </c>
      <c r="Q292" s="63">
        <f t="shared" si="84"/>
        <v>527.60360736583493</v>
      </c>
      <c r="R292" s="63">
        <f t="shared" si="85"/>
        <v>688.00940594249721</v>
      </c>
      <c r="S292" s="63">
        <f t="shared" si="86"/>
        <v>0</v>
      </c>
      <c r="T292" s="63">
        <f t="shared" si="93"/>
        <v>108071.65473115176</v>
      </c>
      <c r="U292" s="63">
        <f t="shared" si="94"/>
        <v>106650.0000000001</v>
      </c>
      <c r="W292" s="63">
        <f t="shared" si="91"/>
        <v>25355</v>
      </c>
      <c r="X292" s="63">
        <f t="shared" si="92"/>
        <v>38250</v>
      </c>
      <c r="Y292" s="151">
        <f t="shared" si="87"/>
        <v>733.42698597296226</v>
      </c>
      <c r="Z292" s="63">
        <f t="shared" si="88"/>
        <v>0</v>
      </c>
      <c r="AA292" s="153">
        <f t="shared" si="89"/>
        <v>16595.272258884012</v>
      </c>
      <c r="AB292" s="49">
        <f>(AA291+F292+S292+Z292)+((AA291+F292+S292+Z292)*(Dashboard!$I$20/'Amortization Schedule'!$D$13))</f>
        <v>16595.272258884012</v>
      </c>
      <c r="AC292" s="49">
        <f>(L291+J292+R292+K292)+((L291+J292+R292+K292)*(Dashboard!$I$20/'Amortization Schedule'!$D$13))</f>
        <v>13973.610843373786</v>
      </c>
      <c r="AD292" s="46">
        <f t="shared" si="90"/>
        <v>17680.285419019936</v>
      </c>
    </row>
    <row r="293" spans="3:30" x14ac:dyDescent="0.25">
      <c r="C293" s="150">
        <f t="shared" ca="1" si="76"/>
        <v>51444</v>
      </c>
      <c r="D293" s="149">
        <v>274</v>
      </c>
      <c r="E293" s="120"/>
      <c r="F293" s="151">
        <f t="shared" si="77"/>
        <v>733.42698597296226</v>
      </c>
      <c r="G293" s="63">
        <v>0</v>
      </c>
      <c r="H293" s="153">
        <f t="shared" si="78"/>
        <v>53829.04856697475</v>
      </c>
      <c r="I293" s="115"/>
      <c r="J293" s="151">
        <f t="shared" si="79"/>
        <v>733.42698597296226</v>
      </c>
      <c r="K293" s="133">
        <v>100</v>
      </c>
      <c r="L293" s="153">
        <f t="shared" si="80"/>
        <v>10532.380827633395</v>
      </c>
      <c r="M293" s="115"/>
      <c r="N293" s="63">
        <f t="shared" si="81"/>
        <v>203.84486507950555</v>
      </c>
      <c r="O293" s="63">
        <f t="shared" si="82"/>
        <v>42.462544758180655</v>
      </c>
      <c r="P293" s="63">
        <f t="shared" si="83"/>
        <v>0</v>
      </c>
      <c r="Q293" s="63">
        <f t="shared" si="84"/>
        <v>529.5821208934567</v>
      </c>
      <c r="R293" s="63">
        <f t="shared" si="85"/>
        <v>690.96444121478157</v>
      </c>
      <c r="S293" s="63">
        <f t="shared" si="86"/>
        <v>0</v>
      </c>
      <c r="T293" s="63">
        <f t="shared" si="93"/>
        <v>108762.61917236654</v>
      </c>
      <c r="U293" s="63">
        <f t="shared" si="94"/>
        <v>106650.0000000001</v>
      </c>
      <c r="W293" s="63">
        <f t="shared" si="91"/>
        <v>25455</v>
      </c>
      <c r="X293" s="63">
        <f t="shared" si="92"/>
        <v>38250</v>
      </c>
      <c r="Y293" s="151">
        <f t="shared" si="87"/>
        <v>733.42698597296226</v>
      </c>
      <c r="Z293" s="63">
        <f t="shared" si="88"/>
        <v>0</v>
      </c>
      <c r="AA293" s="153">
        <f t="shared" si="89"/>
        <v>17761.916725978397</v>
      </c>
      <c r="AB293" s="49">
        <f>(AA292+F293+S293+Z293)+((AA292+F293+S293+Z293)*(Dashboard!$I$20/'Amortization Schedule'!$D$13))</f>
        <v>17761.916725978397</v>
      </c>
      <c r="AC293" s="49">
        <f>(L292+J293+R293+K293)+((L292+J293+R293+K293)*(Dashboard!$I$20/'Amortization Schedule'!$D$13))</f>
        <v>13168.930113436818</v>
      </c>
      <c r="AD293" s="46">
        <f t="shared" si="90"/>
        <v>17841.667739341261</v>
      </c>
    </row>
    <row r="294" spans="3:30" x14ac:dyDescent="0.25">
      <c r="C294" s="150">
        <f t="shared" ca="1" si="76"/>
        <v>51474</v>
      </c>
      <c r="D294" s="149">
        <v>275</v>
      </c>
      <c r="E294" s="120"/>
      <c r="F294" s="151">
        <f t="shared" si="77"/>
        <v>733.42698597296226</v>
      </c>
      <c r="G294" s="63">
        <v>0</v>
      </c>
      <c r="H294" s="153">
        <f t="shared" si="78"/>
        <v>53297.480513127943</v>
      </c>
      <c r="I294" s="115"/>
      <c r="J294" s="151">
        <f t="shared" si="79"/>
        <v>733.42698597296226</v>
      </c>
      <c r="K294" s="133">
        <v>100</v>
      </c>
      <c r="L294" s="153">
        <f t="shared" si="80"/>
        <v>9738.4502697640582</v>
      </c>
      <c r="M294" s="115"/>
      <c r="N294" s="63">
        <f t="shared" si="81"/>
        <v>201.85893212615508</v>
      </c>
      <c r="O294" s="63">
        <f t="shared" si="82"/>
        <v>39.496428103625227</v>
      </c>
      <c r="P294" s="63">
        <f t="shared" si="83"/>
        <v>0</v>
      </c>
      <c r="Q294" s="63">
        <f t="shared" si="84"/>
        <v>531.56805384680717</v>
      </c>
      <c r="R294" s="63">
        <f t="shared" si="85"/>
        <v>693.93055786933701</v>
      </c>
      <c r="S294" s="63">
        <f t="shared" si="86"/>
        <v>0</v>
      </c>
      <c r="T294" s="63">
        <f t="shared" si="93"/>
        <v>109456.54973023587</v>
      </c>
      <c r="U294" s="63">
        <f t="shared" si="94"/>
        <v>106650.0000000001</v>
      </c>
      <c r="W294" s="63">
        <f t="shared" si="91"/>
        <v>25555</v>
      </c>
      <c r="X294" s="63">
        <f t="shared" si="92"/>
        <v>38250</v>
      </c>
      <c r="Y294" s="151">
        <f t="shared" si="87"/>
        <v>733.42698597296226</v>
      </c>
      <c r="Z294" s="63">
        <f t="shared" si="88"/>
        <v>0</v>
      </c>
      <c r="AA294" s="153">
        <f t="shared" si="89"/>
        <v>18957.727304750144</v>
      </c>
      <c r="AB294" s="49">
        <f>(AA293+F294+S294+Z294)+((AA293+F294+S294+Z294)*(Dashboard!$I$20/'Amortization Schedule'!$D$13))</f>
        <v>18957.727304750144</v>
      </c>
      <c r="AC294" s="49">
        <f>(L293+J294+R294+K294)+((L293+J294+R294+K294)*(Dashboard!$I$20/'Amortization Schedule'!$D$13))</f>
        <v>12361.231830762586</v>
      </c>
      <c r="AD294" s="46">
        <f t="shared" si="90"/>
        <v>18004.030243363792</v>
      </c>
    </row>
    <row r="295" spans="3:30" x14ac:dyDescent="0.25">
      <c r="C295" s="150">
        <f t="shared" ca="1" si="76"/>
        <v>51504</v>
      </c>
      <c r="D295" s="149">
        <v>276</v>
      </c>
      <c r="E295" s="120"/>
      <c r="F295" s="151">
        <f t="shared" si="77"/>
        <v>733.42698597296226</v>
      </c>
      <c r="G295" s="63">
        <v>0</v>
      </c>
      <c r="H295" s="153">
        <f t="shared" si="78"/>
        <v>52763.919079079213</v>
      </c>
      <c r="I295" s="115"/>
      <c r="J295" s="151">
        <f t="shared" si="79"/>
        <v>733.42698597296226</v>
      </c>
      <c r="K295" s="133">
        <v>100</v>
      </c>
      <c r="L295" s="153">
        <f t="shared" si="80"/>
        <v>8941.5424723027118</v>
      </c>
      <c r="M295" s="115"/>
      <c r="N295" s="63">
        <f t="shared" si="81"/>
        <v>199.86555192422958</v>
      </c>
      <c r="O295" s="63">
        <f t="shared" si="82"/>
        <v>36.519188511615219</v>
      </c>
      <c r="P295" s="63">
        <f t="shared" si="83"/>
        <v>0</v>
      </c>
      <c r="Q295" s="63">
        <f t="shared" si="84"/>
        <v>533.56143404873274</v>
      </c>
      <c r="R295" s="63">
        <f t="shared" si="85"/>
        <v>696.90779746134706</v>
      </c>
      <c r="S295" s="63">
        <f t="shared" si="86"/>
        <v>0</v>
      </c>
      <c r="T295" s="63">
        <f t="shared" si="93"/>
        <v>110153.45752769722</v>
      </c>
      <c r="U295" s="63">
        <f t="shared" si="94"/>
        <v>106650.0000000001</v>
      </c>
      <c r="W295" s="63">
        <f t="shared" si="91"/>
        <v>25655</v>
      </c>
      <c r="X295" s="63">
        <f t="shared" si="92"/>
        <v>38250</v>
      </c>
      <c r="Y295" s="151">
        <f t="shared" si="87"/>
        <v>733.42698597296226</v>
      </c>
      <c r="Z295" s="63">
        <f t="shared" si="88"/>
        <v>0</v>
      </c>
      <c r="AA295" s="153">
        <f t="shared" si="89"/>
        <v>20183.433147991182</v>
      </c>
      <c r="AB295" s="49">
        <f>(AA294+F295+S295+Z295)+((AA294+F295+S295+Z295)*(Dashboard!$I$20/'Amortization Schedule'!$D$13))</f>
        <v>20183.433147991182</v>
      </c>
      <c r="AC295" s="49">
        <f>(L294+J295+R295+K295)+((L294+J295+R295+K295)*(Dashboard!$I$20/'Amortization Schedule'!$D$13))</f>
        <v>11550.504679528327</v>
      </c>
      <c r="AD295" s="46">
        <f t="shared" si="90"/>
        <v>18167.376606776405</v>
      </c>
    </row>
    <row r="296" spans="3:30" x14ac:dyDescent="0.25">
      <c r="C296" s="150">
        <f t="shared" ca="1" si="76"/>
        <v>51534</v>
      </c>
      <c r="D296" s="149">
        <v>277</v>
      </c>
      <c r="E296" s="120"/>
      <c r="F296" s="151">
        <f t="shared" si="77"/>
        <v>733.42698597296226</v>
      </c>
      <c r="G296" s="63">
        <v>0</v>
      </c>
      <c r="H296" s="153">
        <f t="shared" si="78"/>
        <v>52228.356789652797</v>
      </c>
      <c r="I296" s="115"/>
      <c r="J296" s="151">
        <f t="shared" si="79"/>
        <v>733.42698597296226</v>
      </c>
      <c r="K296" s="133">
        <v>100</v>
      </c>
      <c r="L296" s="153">
        <f t="shared" si="80"/>
        <v>8141.6462706008842</v>
      </c>
      <c r="M296" s="115"/>
      <c r="N296" s="63">
        <f t="shared" si="81"/>
        <v>197.86469654654681</v>
      </c>
      <c r="O296" s="63">
        <f t="shared" si="82"/>
        <v>33.530784271135168</v>
      </c>
      <c r="P296" s="63">
        <f t="shared" si="83"/>
        <v>0</v>
      </c>
      <c r="Q296" s="63">
        <f t="shared" si="84"/>
        <v>535.56228942641542</v>
      </c>
      <c r="R296" s="63">
        <f t="shared" si="85"/>
        <v>699.89620170182707</v>
      </c>
      <c r="S296" s="63">
        <f t="shared" si="86"/>
        <v>0</v>
      </c>
      <c r="T296" s="63">
        <f t="shared" si="93"/>
        <v>110853.35372939904</v>
      </c>
      <c r="U296" s="63">
        <f t="shared" si="94"/>
        <v>106650.0000000001</v>
      </c>
      <c r="W296" s="63">
        <f t="shared" si="91"/>
        <v>25755</v>
      </c>
      <c r="X296" s="63">
        <f t="shared" si="92"/>
        <v>38250</v>
      </c>
      <c r="Y296" s="151">
        <f t="shared" si="87"/>
        <v>733.42698597296226</v>
      </c>
      <c r="Z296" s="63">
        <f t="shared" si="88"/>
        <v>0</v>
      </c>
      <c r="AA296" s="153">
        <f t="shared" si="89"/>
        <v>21439.781637313245</v>
      </c>
      <c r="AB296" s="49">
        <f>(AA295+F296+S296+Z296)+((AA295+F296+S296+Z296)*(Dashboard!$I$20/'Amortization Schedule'!$D$13))</f>
        <v>21439.781637313245</v>
      </c>
      <c r="AC296" s="49">
        <f>(L295+J296+R296+K296)+((L295+J296+R296+K296)*(Dashboard!$I$20/'Amortization Schedule'!$D$13))</f>
        <v>10736.73730147694</v>
      </c>
      <c r="AD296" s="46">
        <f t="shared" si="90"/>
        <v>18331.710519051816</v>
      </c>
    </row>
    <row r="297" spans="3:30" x14ac:dyDescent="0.25">
      <c r="C297" s="150">
        <f t="shared" ca="1" si="76"/>
        <v>51564</v>
      </c>
      <c r="D297" s="149">
        <v>278</v>
      </c>
      <c r="E297" s="120"/>
      <c r="F297" s="151">
        <f t="shared" si="77"/>
        <v>733.42698597296226</v>
      </c>
      <c r="G297" s="63">
        <v>0</v>
      </c>
      <c r="H297" s="153">
        <f t="shared" si="78"/>
        <v>51690.786141641031</v>
      </c>
      <c r="I297" s="115"/>
      <c r="J297" s="151">
        <f t="shared" si="79"/>
        <v>733.42698597296226</v>
      </c>
      <c r="K297" s="133">
        <v>100</v>
      </c>
      <c r="L297" s="153">
        <f t="shared" si="80"/>
        <v>7338.7504581426756</v>
      </c>
      <c r="M297" s="115"/>
      <c r="N297" s="63">
        <f t="shared" si="81"/>
        <v>195.85633796119774</v>
      </c>
      <c r="O297" s="63">
        <f t="shared" si="82"/>
        <v>30.531173514753316</v>
      </c>
      <c r="P297" s="63">
        <f t="shared" si="83"/>
        <v>0</v>
      </c>
      <c r="Q297" s="63">
        <f t="shared" si="84"/>
        <v>537.57064801176455</v>
      </c>
      <c r="R297" s="63">
        <f t="shared" si="85"/>
        <v>702.89581245820898</v>
      </c>
      <c r="S297" s="63">
        <f t="shared" si="86"/>
        <v>0</v>
      </c>
      <c r="T297" s="63">
        <f t="shared" si="93"/>
        <v>111556.24954185725</v>
      </c>
      <c r="U297" s="63">
        <f t="shared" si="94"/>
        <v>106650.0000000001</v>
      </c>
      <c r="W297" s="63">
        <f t="shared" si="91"/>
        <v>25855</v>
      </c>
      <c r="X297" s="63">
        <f t="shared" si="92"/>
        <v>38250</v>
      </c>
      <c r="Y297" s="151">
        <f t="shared" si="87"/>
        <v>733.42698597296226</v>
      </c>
      <c r="Z297" s="63">
        <f t="shared" si="88"/>
        <v>0</v>
      </c>
      <c r="AA297" s="153">
        <f t="shared" si="89"/>
        <v>22727.53883886836</v>
      </c>
      <c r="AB297" s="49">
        <f>(AA296+F297+S297+Z297)+((AA296+F297+S297+Z297)*(Dashboard!$I$20/'Amortization Schedule'!$D$13))</f>
        <v>22727.53883886836</v>
      </c>
      <c r="AC297" s="49">
        <f>(L296+J297+R297+K297)+((L296+J297+R297+K297)*(Dashboard!$I$20/'Amortization Schedule'!$D$13))</f>
        <v>9919.9182957578578</v>
      </c>
      <c r="AD297" s="46">
        <f t="shared" si="90"/>
        <v>18497.035683498259</v>
      </c>
    </row>
    <row r="298" spans="3:30" x14ac:dyDescent="0.25">
      <c r="C298" s="150">
        <f t="shared" ca="1" si="76"/>
        <v>51594</v>
      </c>
      <c r="D298" s="149">
        <v>279</v>
      </c>
      <c r="E298" s="120"/>
      <c r="F298" s="151">
        <f t="shared" si="77"/>
        <v>733.42698597296226</v>
      </c>
      <c r="G298" s="63">
        <v>0</v>
      </c>
      <c r="H298" s="153">
        <f t="shared" si="78"/>
        <v>51151.19960369922</v>
      </c>
      <c r="I298" s="115"/>
      <c r="J298" s="151">
        <f t="shared" si="79"/>
        <v>733.42698597296226</v>
      </c>
      <c r="K298" s="133">
        <v>100</v>
      </c>
      <c r="L298" s="153">
        <f t="shared" si="80"/>
        <v>6532.843786387748</v>
      </c>
      <c r="M298" s="115"/>
      <c r="N298" s="63">
        <f t="shared" si="81"/>
        <v>193.84044803115364</v>
      </c>
      <c r="O298" s="63">
        <f t="shared" si="82"/>
        <v>27.520314218035033</v>
      </c>
      <c r="P298" s="63">
        <f t="shared" si="83"/>
        <v>0</v>
      </c>
      <c r="Q298" s="63">
        <f t="shared" si="84"/>
        <v>539.58653794180861</v>
      </c>
      <c r="R298" s="63">
        <f t="shared" si="85"/>
        <v>705.90667175492717</v>
      </c>
      <c r="S298" s="63">
        <f t="shared" si="86"/>
        <v>0</v>
      </c>
      <c r="T298" s="63">
        <f t="shared" si="93"/>
        <v>112262.15621361218</v>
      </c>
      <c r="U298" s="63">
        <f t="shared" si="94"/>
        <v>106650.0000000001</v>
      </c>
      <c r="W298" s="63">
        <f t="shared" si="91"/>
        <v>25955</v>
      </c>
      <c r="X298" s="63">
        <f t="shared" si="92"/>
        <v>38250</v>
      </c>
      <c r="Y298" s="151">
        <f t="shared" si="87"/>
        <v>733.42698597296226</v>
      </c>
      <c r="Z298" s="63">
        <f t="shared" si="88"/>
        <v>0</v>
      </c>
      <c r="AA298" s="153">
        <f t="shared" si="89"/>
        <v>24047.489970462353</v>
      </c>
      <c r="AB298" s="49">
        <f>(AA297+F298+S298+Z298)+((AA297+F298+S298+Z298)*(Dashboard!$I$20/'Amortization Schedule'!$D$13))</f>
        <v>24047.489970462353</v>
      </c>
      <c r="AC298" s="49">
        <f>(L297+J298+R298+K298)+((L297+J298+R298+K298)*(Dashboard!$I$20/'Amortization Schedule'!$D$13))</f>
        <v>9100.036218767329</v>
      </c>
      <c r="AD298" s="46">
        <f t="shared" si="90"/>
        <v>18663.355817311378</v>
      </c>
    </row>
    <row r="299" spans="3:30" x14ac:dyDescent="0.25">
      <c r="C299" s="150">
        <f t="shared" ca="1" si="76"/>
        <v>51624</v>
      </c>
      <c r="D299" s="149">
        <v>280</v>
      </c>
      <c r="E299" s="120"/>
      <c r="F299" s="151">
        <f t="shared" si="77"/>
        <v>733.42698597296226</v>
      </c>
      <c r="G299" s="63">
        <v>0</v>
      </c>
      <c r="H299" s="153">
        <f t="shared" si="78"/>
        <v>50609.589616240133</v>
      </c>
      <c r="I299" s="115"/>
      <c r="J299" s="151">
        <f t="shared" si="79"/>
        <v>733.42698597296226</v>
      </c>
      <c r="K299" s="133">
        <v>100</v>
      </c>
      <c r="L299" s="153">
        <f t="shared" si="80"/>
        <v>5723.9149646137394</v>
      </c>
      <c r="M299" s="115"/>
      <c r="N299" s="63">
        <f t="shared" si="81"/>
        <v>191.81699851387188</v>
      </c>
      <c r="O299" s="63">
        <f t="shared" si="82"/>
        <v>24.498164198954054</v>
      </c>
      <c r="P299" s="63">
        <f t="shared" si="83"/>
        <v>0</v>
      </c>
      <c r="Q299" s="63">
        <f t="shared" si="84"/>
        <v>541.60998745909046</v>
      </c>
      <c r="R299" s="63">
        <f t="shared" si="85"/>
        <v>708.92882177400816</v>
      </c>
      <c r="S299" s="63">
        <f t="shared" si="86"/>
        <v>0</v>
      </c>
      <c r="T299" s="63">
        <f t="shared" si="93"/>
        <v>112971.08503538619</v>
      </c>
      <c r="U299" s="63">
        <f t="shared" si="94"/>
        <v>106650.0000000001</v>
      </c>
      <c r="W299" s="63">
        <f t="shared" si="91"/>
        <v>26055</v>
      </c>
      <c r="X299" s="63">
        <f t="shared" si="92"/>
        <v>38250</v>
      </c>
      <c r="Y299" s="151">
        <f t="shared" si="87"/>
        <v>733.42698597296226</v>
      </c>
      <c r="Z299" s="63">
        <f t="shared" si="88"/>
        <v>0</v>
      </c>
      <c r="AA299" s="153">
        <f t="shared" si="89"/>
        <v>25400.439880346195</v>
      </c>
      <c r="AB299" s="49">
        <f>(AA298+F299+S299+Z299)+((AA298+F299+S299+Z299)*(Dashboard!$I$20/'Amortization Schedule'!$D$13))</f>
        <v>25400.439880346195</v>
      </c>
      <c r="AC299" s="49">
        <f>(L298+J299+R299+K299)+((L298+J299+R299+K299)*(Dashboard!$I$20/'Amortization Schedule'!$D$13))</f>
        <v>8277.0795839880848</v>
      </c>
      <c r="AD299" s="46">
        <f t="shared" si="90"/>
        <v>18830.674651626297</v>
      </c>
    </row>
    <row r="300" spans="3:30" x14ac:dyDescent="0.25">
      <c r="C300" s="150">
        <f t="shared" ca="1" si="76"/>
        <v>51654</v>
      </c>
      <c r="D300" s="149">
        <v>281</v>
      </c>
      <c r="E300" s="120"/>
      <c r="F300" s="151">
        <f t="shared" si="77"/>
        <v>733.42698597296226</v>
      </c>
      <c r="G300" s="63">
        <v>0</v>
      </c>
      <c r="H300" s="153">
        <f t="shared" si="78"/>
        <v>50065.948591328073</v>
      </c>
      <c r="I300" s="115"/>
      <c r="J300" s="151">
        <f t="shared" si="79"/>
        <v>733.42698597296226</v>
      </c>
      <c r="K300" s="133">
        <v>100</v>
      </c>
      <c r="L300" s="153">
        <f t="shared" si="80"/>
        <v>4911.9526597580789</v>
      </c>
      <c r="M300" s="115"/>
      <c r="N300" s="63">
        <f t="shared" si="81"/>
        <v>189.78596106090026</v>
      </c>
      <c r="O300" s="63">
        <f t="shared" si="82"/>
        <v>21.46468111730152</v>
      </c>
      <c r="P300" s="63">
        <f t="shared" si="83"/>
        <v>0</v>
      </c>
      <c r="Q300" s="63">
        <f t="shared" si="84"/>
        <v>543.64102491206188</v>
      </c>
      <c r="R300" s="63">
        <f t="shared" si="85"/>
        <v>711.9623048556607</v>
      </c>
      <c r="S300" s="63">
        <f t="shared" si="86"/>
        <v>0</v>
      </c>
      <c r="T300" s="63">
        <f t="shared" si="93"/>
        <v>113683.04734024186</v>
      </c>
      <c r="U300" s="63">
        <f t="shared" si="94"/>
        <v>106650.0000000001</v>
      </c>
      <c r="W300" s="63">
        <f t="shared" si="91"/>
        <v>26155</v>
      </c>
      <c r="X300" s="63">
        <f t="shared" si="92"/>
        <v>38250</v>
      </c>
      <c r="Y300" s="151">
        <f t="shared" si="87"/>
        <v>733.42698597296226</v>
      </c>
      <c r="Z300" s="63">
        <f t="shared" si="88"/>
        <v>0</v>
      </c>
      <c r="AA300" s="153">
        <f t="shared" si="89"/>
        <v>26787.213537977135</v>
      </c>
      <c r="AB300" s="49">
        <f>(AA299+F300+S300+Z300)+((AA299+F300+S300+Z300)*(Dashboard!$I$20/'Amortization Schedule'!$D$13))</f>
        <v>26787.213537977135</v>
      </c>
      <c r="AC300" s="49">
        <f>(L299+J300+R300+K300)+((L299+J300+R300+K300)*(Dashboard!$I$20/'Amortization Schedule'!$D$13))</f>
        <v>7451.036861828421</v>
      </c>
      <c r="AD300" s="46">
        <f t="shared" si="90"/>
        <v>18998.995931569898</v>
      </c>
    </row>
    <row r="301" spans="3:30" x14ac:dyDescent="0.25">
      <c r="C301" s="150">
        <f t="shared" ca="1" si="76"/>
        <v>51684</v>
      </c>
      <c r="D301" s="149">
        <v>282</v>
      </c>
      <c r="E301" s="120"/>
      <c r="F301" s="151">
        <f t="shared" si="77"/>
        <v>733.42698597296226</v>
      </c>
      <c r="G301" s="63">
        <v>0</v>
      </c>
      <c r="H301" s="153">
        <f t="shared" si="78"/>
        <v>49520.268912572588</v>
      </c>
      <c r="I301" s="115"/>
      <c r="J301" s="151">
        <f t="shared" si="79"/>
        <v>733.42698597296226</v>
      </c>
      <c r="K301" s="133">
        <v>100</v>
      </c>
      <c r="L301" s="153">
        <f t="shared" si="80"/>
        <v>4096.9454962592099</v>
      </c>
      <c r="M301" s="115"/>
      <c r="N301" s="63">
        <f t="shared" si="81"/>
        <v>187.74730721748003</v>
      </c>
      <c r="O301" s="63">
        <f t="shared" si="82"/>
        <v>18.419822474092793</v>
      </c>
      <c r="P301" s="63">
        <f t="shared" si="83"/>
        <v>0</v>
      </c>
      <c r="Q301" s="63">
        <f t="shared" si="84"/>
        <v>545.6796787554822</v>
      </c>
      <c r="R301" s="63">
        <f t="shared" si="85"/>
        <v>715.00716349886943</v>
      </c>
      <c r="S301" s="63">
        <f t="shared" si="86"/>
        <v>0</v>
      </c>
      <c r="T301" s="63">
        <f t="shared" si="93"/>
        <v>114398.05450374073</v>
      </c>
      <c r="U301" s="63">
        <f t="shared" si="94"/>
        <v>106650.0000000001</v>
      </c>
      <c r="W301" s="63">
        <f t="shared" si="91"/>
        <v>26255</v>
      </c>
      <c r="X301" s="63">
        <f t="shared" si="92"/>
        <v>38250</v>
      </c>
      <c r="Y301" s="151">
        <f t="shared" si="87"/>
        <v>733.42698597296226</v>
      </c>
      <c r="Z301" s="63">
        <f t="shared" si="88"/>
        <v>0</v>
      </c>
      <c r="AA301" s="153">
        <f t="shared" si="89"/>
        <v>28208.65653704885</v>
      </c>
      <c r="AB301" s="49">
        <f>(AA300+F301+S301+Z301)+((AA300+F301+S301+Z301)*(Dashboard!$I$20/'Amortization Schedule'!$D$13))</f>
        <v>28208.65653704885</v>
      </c>
      <c r="AC301" s="49">
        <f>(L300+J301+R301+K301)+((L300+J301+R301+K301)*(Dashboard!$I$20/'Amortization Schedule'!$D$13))</f>
        <v>6621.8964794606582</v>
      </c>
      <c r="AD301" s="46">
        <f t="shared" si="90"/>
        <v>19168.323416313284</v>
      </c>
    </row>
    <row r="302" spans="3:30" x14ac:dyDescent="0.25">
      <c r="C302" s="150">
        <f t="shared" ca="1" si="76"/>
        <v>51714</v>
      </c>
      <c r="D302" s="149">
        <v>283</v>
      </c>
      <c r="E302" s="120"/>
      <c r="F302" s="151">
        <f t="shared" si="77"/>
        <v>733.42698597296226</v>
      </c>
      <c r="G302" s="63">
        <v>0</v>
      </c>
      <c r="H302" s="153">
        <f t="shared" si="78"/>
        <v>48972.542935021775</v>
      </c>
      <c r="I302" s="115"/>
      <c r="J302" s="151">
        <f t="shared" si="79"/>
        <v>733.42698597296226</v>
      </c>
      <c r="K302" s="133">
        <v>100</v>
      </c>
      <c r="L302" s="153">
        <f t="shared" si="80"/>
        <v>3278.8820558972197</v>
      </c>
      <c r="M302" s="115"/>
      <c r="N302" s="63">
        <f t="shared" si="81"/>
        <v>185.70100842214697</v>
      </c>
      <c r="O302" s="63">
        <f t="shared" si="82"/>
        <v>15.363545610972036</v>
      </c>
      <c r="P302" s="63">
        <f t="shared" si="83"/>
        <v>0</v>
      </c>
      <c r="Q302" s="63">
        <f t="shared" si="84"/>
        <v>547.72597755081529</v>
      </c>
      <c r="R302" s="63">
        <f t="shared" si="85"/>
        <v>718.06344036199027</v>
      </c>
      <c r="S302" s="63">
        <f t="shared" si="86"/>
        <v>0</v>
      </c>
      <c r="T302" s="63">
        <f t="shared" si="93"/>
        <v>115116.11794410272</v>
      </c>
      <c r="U302" s="63">
        <f t="shared" si="94"/>
        <v>106650.0000000001</v>
      </c>
      <c r="W302" s="63">
        <f t="shared" si="91"/>
        <v>26355</v>
      </c>
      <c r="X302" s="63">
        <f t="shared" si="92"/>
        <v>38250</v>
      </c>
      <c r="Y302" s="151">
        <f t="shared" si="87"/>
        <v>733.42698597296226</v>
      </c>
      <c r="Z302" s="63">
        <f t="shared" si="88"/>
        <v>0</v>
      </c>
      <c r="AA302" s="153">
        <f t="shared" si="89"/>
        <v>29665.635611097357</v>
      </c>
      <c r="AB302" s="49">
        <f>(AA301+F302+S302+Z302)+((AA301+F302+S302+Z302)*(Dashboard!$I$20/'Amortization Schedule'!$D$13))</f>
        <v>29665.635611097357</v>
      </c>
      <c r="AC302" s="49">
        <f>(L301+J302+R302+K302)+((L301+J302+R302+K302)*(Dashboard!$I$20/'Amortization Schedule'!$D$13))</f>
        <v>5789.6468206590162</v>
      </c>
      <c r="AD302" s="46">
        <f t="shared" si="90"/>
        <v>19338.660879124458</v>
      </c>
    </row>
    <row r="303" spans="3:30" x14ac:dyDescent="0.25">
      <c r="C303" s="150">
        <f t="shared" ca="1" si="76"/>
        <v>51744</v>
      </c>
      <c r="D303" s="149">
        <v>284</v>
      </c>
      <c r="E303" s="120"/>
      <c r="F303" s="151">
        <f t="shared" si="77"/>
        <v>733.42698597296226</v>
      </c>
      <c r="G303" s="63">
        <v>0</v>
      </c>
      <c r="H303" s="153">
        <f t="shared" si="78"/>
        <v>48422.762985055146</v>
      </c>
      <c r="I303" s="115"/>
      <c r="J303" s="151">
        <f t="shared" si="79"/>
        <v>733.42698597296226</v>
      </c>
      <c r="K303" s="133">
        <v>100</v>
      </c>
      <c r="L303" s="153">
        <f t="shared" si="80"/>
        <v>2457.7508776338718</v>
      </c>
      <c r="M303" s="115"/>
      <c r="N303" s="63">
        <f t="shared" si="81"/>
        <v>183.64703600633143</v>
      </c>
      <c r="O303" s="63">
        <f t="shared" si="82"/>
        <v>12.295807709614573</v>
      </c>
      <c r="P303" s="63">
        <f t="shared" si="83"/>
        <v>0</v>
      </c>
      <c r="Q303" s="63">
        <f t="shared" si="84"/>
        <v>549.77994996663085</v>
      </c>
      <c r="R303" s="63">
        <f t="shared" si="85"/>
        <v>721.13117826334769</v>
      </c>
      <c r="S303" s="63">
        <f t="shared" si="86"/>
        <v>0</v>
      </c>
      <c r="T303" s="63">
        <f t="shared" si="93"/>
        <v>115837.24912236606</v>
      </c>
      <c r="U303" s="63">
        <f t="shared" si="94"/>
        <v>106650.0000000001</v>
      </c>
      <c r="W303" s="63">
        <f t="shared" si="91"/>
        <v>26455</v>
      </c>
      <c r="X303" s="63">
        <f t="shared" si="92"/>
        <v>38250</v>
      </c>
      <c r="Y303" s="151">
        <f t="shared" si="87"/>
        <v>733.42698597296226</v>
      </c>
      <c r="Z303" s="63">
        <f t="shared" si="88"/>
        <v>0</v>
      </c>
      <c r="AA303" s="153">
        <f t="shared" si="89"/>
        <v>31159.039161997076</v>
      </c>
      <c r="AB303" s="49">
        <f>(AA302+F303+S303+Z303)+((AA302+F303+S303+Z303)*(Dashboard!$I$20/'Amortization Schedule'!$D$13))</f>
        <v>31159.039161997076</v>
      </c>
      <c r="AC303" s="49">
        <f>(L302+J303+R303+K303)+((L302+J303+R303+K303)*(Dashboard!$I$20/'Amortization Schedule'!$D$13))</f>
        <v>4954.2762256368678</v>
      </c>
      <c r="AD303" s="46">
        <f t="shared" si="90"/>
        <v>19510.012107421175</v>
      </c>
    </row>
    <row r="304" spans="3:30" x14ac:dyDescent="0.25">
      <c r="C304" s="150">
        <f t="shared" ca="1" si="76"/>
        <v>51774</v>
      </c>
      <c r="D304" s="149">
        <v>285</v>
      </c>
      <c r="E304" s="120"/>
      <c r="F304" s="151">
        <f t="shared" si="77"/>
        <v>733.42698597296226</v>
      </c>
      <c r="G304" s="63">
        <v>0</v>
      </c>
      <c r="H304" s="153">
        <f t="shared" si="78"/>
        <v>47870.921360276137</v>
      </c>
      <c r="I304" s="115"/>
      <c r="J304" s="151">
        <f t="shared" si="79"/>
        <v>733.42698597296226</v>
      </c>
      <c r="K304" s="133">
        <v>100</v>
      </c>
      <c r="L304" s="153">
        <f t="shared" si="80"/>
        <v>1633.5404574520367</v>
      </c>
      <c r="M304" s="115"/>
      <c r="N304" s="63">
        <f t="shared" si="81"/>
        <v>181.58536119395657</v>
      </c>
      <c r="O304" s="63">
        <f t="shared" si="82"/>
        <v>9.2165657911270191</v>
      </c>
      <c r="P304" s="63">
        <f t="shared" si="83"/>
        <v>0</v>
      </c>
      <c r="Q304" s="63">
        <f t="shared" si="84"/>
        <v>551.84162477900577</v>
      </c>
      <c r="R304" s="63">
        <f t="shared" si="85"/>
        <v>724.21042018183527</v>
      </c>
      <c r="S304" s="63">
        <f t="shared" si="86"/>
        <v>0</v>
      </c>
      <c r="T304" s="63">
        <f t="shared" si="93"/>
        <v>116561.45954254789</v>
      </c>
      <c r="U304" s="63">
        <f t="shared" si="94"/>
        <v>106650.0000000001</v>
      </c>
      <c r="W304" s="63">
        <f t="shared" si="91"/>
        <v>26555</v>
      </c>
      <c r="X304" s="63">
        <f t="shared" si="92"/>
        <v>38250</v>
      </c>
      <c r="Y304" s="151">
        <f t="shared" si="87"/>
        <v>733.42698597296226</v>
      </c>
      <c r="Z304" s="63">
        <f t="shared" si="88"/>
        <v>0</v>
      </c>
      <c r="AA304" s="153">
        <f t="shared" si="89"/>
        <v>32689.777801669286</v>
      </c>
      <c r="AB304" s="49">
        <f>(AA303+F304+S304+Z304)+((AA303+F304+S304+Z304)*(Dashboard!$I$20/'Amortization Schedule'!$D$13))</f>
        <v>32689.777801669286</v>
      </c>
      <c r="AC304" s="49">
        <f>(L303+J304+R304+K304)+((L303+J304+R304+K304)*(Dashboard!$I$20/'Amortization Schedule'!$D$13))</f>
        <v>4115.7729908833853</v>
      </c>
      <c r="AD304" s="46">
        <f t="shared" si="90"/>
        <v>19682.380902824003</v>
      </c>
    </row>
    <row r="305" spans="3:30" x14ac:dyDescent="0.25">
      <c r="C305" s="150">
        <f t="shared" ca="1" si="76"/>
        <v>51804</v>
      </c>
      <c r="D305" s="149">
        <v>286</v>
      </c>
      <c r="E305" s="120"/>
      <c r="F305" s="151">
        <f t="shared" si="77"/>
        <v>733.42698597296226</v>
      </c>
      <c r="G305" s="63">
        <v>0</v>
      </c>
      <c r="H305" s="153">
        <f t="shared" si="78"/>
        <v>47317.010329404213</v>
      </c>
      <c r="I305" s="115"/>
      <c r="J305" s="151">
        <f t="shared" si="79"/>
        <v>733.42698597296226</v>
      </c>
      <c r="K305" s="133">
        <v>100</v>
      </c>
      <c r="L305" s="153">
        <f t="shared" si="80"/>
        <v>806.23924819451952</v>
      </c>
      <c r="M305" s="115"/>
      <c r="N305" s="63">
        <f t="shared" si="81"/>
        <v>179.5159551010353</v>
      </c>
      <c r="O305" s="63">
        <f t="shared" si="82"/>
        <v>6.125776715445137</v>
      </c>
      <c r="P305" s="63">
        <f t="shared" si="83"/>
        <v>0</v>
      </c>
      <c r="Q305" s="63">
        <f t="shared" si="84"/>
        <v>553.91103087192698</v>
      </c>
      <c r="R305" s="63">
        <f t="shared" si="85"/>
        <v>727.30120925751714</v>
      </c>
      <c r="S305" s="63">
        <f t="shared" si="86"/>
        <v>0</v>
      </c>
      <c r="T305" s="63">
        <f t="shared" si="93"/>
        <v>117288.76075180541</v>
      </c>
      <c r="U305" s="63">
        <f t="shared" si="94"/>
        <v>106650.0000000001</v>
      </c>
      <c r="W305" s="63">
        <f t="shared" si="91"/>
        <v>26655</v>
      </c>
      <c r="X305" s="63">
        <f t="shared" si="92"/>
        <v>38250</v>
      </c>
      <c r="Y305" s="151">
        <f t="shared" si="87"/>
        <v>733.42698597296226</v>
      </c>
      <c r="Z305" s="63">
        <f t="shared" si="88"/>
        <v>0</v>
      </c>
      <c r="AA305" s="153">
        <f t="shared" si="89"/>
        <v>34258.784907333305</v>
      </c>
      <c r="AB305" s="49">
        <f>(AA304+F305+S305+Z305)+((AA304+F305+S305+Z305)*(Dashboard!$I$20/'Amortization Schedule'!$D$13))</f>
        <v>34258.784907333305</v>
      </c>
      <c r="AC305" s="49">
        <f>(L304+J305+R305+K305)+((L304+J305+R305+K305)*(Dashboard!$I$20/'Amortization Schedule'!$D$13))</f>
        <v>3274.1253689995792</v>
      </c>
      <c r="AD305" s="46">
        <f t="shared" si="90"/>
        <v>19855.771081209594</v>
      </c>
    </row>
    <row r="306" spans="3:30" x14ac:dyDescent="0.25">
      <c r="C306" s="150">
        <f t="shared" ca="1" si="76"/>
        <v>51834</v>
      </c>
      <c r="D306" s="149">
        <v>287</v>
      </c>
      <c r="E306" s="120"/>
      <c r="F306" s="151">
        <f t="shared" si="77"/>
        <v>733.42698597296226</v>
      </c>
      <c r="G306" s="63">
        <v>0</v>
      </c>
      <c r="H306" s="153">
        <f t="shared" si="78"/>
        <v>46761.022132166516</v>
      </c>
      <c r="I306" s="115"/>
      <c r="J306" s="151">
        <f t="shared" si="79"/>
        <v>733.42698597296226</v>
      </c>
      <c r="K306" s="133">
        <v>100</v>
      </c>
      <c r="L306" s="153">
        <f t="shared" si="80"/>
        <v>-24.164340597713249</v>
      </c>
      <c r="M306" s="115"/>
      <c r="N306" s="63">
        <f t="shared" si="81"/>
        <v>177.43878873526558</v>
      </c>
      <c r="O306" s="63">
        <f t="shared" si="82"/>
        <v>3.023397180729448</v>
      </c>
      <c r="P306" s="63">
        <f t="shared" si="83"/>
        <v>0</v>
      </c>
      <c r="Q306" s="63">
        <f t="shared" si="84"/>
        <v>555.98819723769668</v>
      </c>
      <c r="R306" s="63">
        <f t="shared" si="85"/>
        <v>730.40358879223277</v>
      </c>
      <c r="S306" s="63">
        <f t="shared" si="86"/>
        <v>0</v>
      </c>
      <c r="T306" s="63">
        <f t="shared" si="93"/>
        <v>118019.16434059765</v>
      </c>
      <c r="U306" s="63">
        <f t="shared" si="94"/>
        <v>106650.0000000001</v>
      </c>
      <c r="W306" s="63">
        <f t="shared" si="91"/>
        <v>26755</v>
      </c>
      <c r="X306" s="63">
        <f t="shared" si="92"/>
        <v>38250</v>
      </c>
      <c r="Y306" s="151">
        <f t="shared" si="87"/>
        <v>733.42698597296226</v>
      </c>
      <c r="Z306" s="63">
        <f t="shared" si="88"/>
        <v>0</v>
      </c>
      <c r="AA306" s="153">
        <f t="shared" si="89"/>
        <v>35867.017190638922</v>
      </c>
      <c r="AB306" s="49">
        <f>(AA305+F306+S306+Z306)+((AA305+F306+S306+Z306)*(Dashboard!$I$20/'Amortization Schedule'!$D$13))</f>
        <v>35867.017190638922</v>
      </c>
      <c r="AC306" s="49">
        <f>(L305+J306+R306+K306)+((L305+J306+R306+K306)*(Dashboard!$I$20/'Amortization Schedule'!$D$13))</f>
        <v>2429.3215685337077</v>
      </c>
      <c r="AD306" s="46">
        <f t="shared" si="90"/>
        <v>20030.18647276413</v>
      </c>
    </row>
    <row r="307" spans="3:30" x14ac:dyDescent="0.25">
      <c r="C307" s="150">
        <f t="shared" ca="1" si="76"/>
        <v>51864</v>
      </c>
      <c r="D307" s="149">
        <v>288</v>
      </c>
      <c r="E307" s="120"/>
      <c r="F307" s="151">
        <f t="shared" si="77"/>
        <v>733.42698597296226</v>
      </c>
      <c r="G307" s="63">
        <v>0</v>
      </c>
      <c r="H307" s="153">
        <f t="shared" si="78"/>
        <v>46202.948979189176</v>
      </c>
      <c r="I307" s="115"/>
      <c r="J307" s="151">
        <f t="shared" si="79"/>
        <v>0</v>
      </c>
      <c r="K307" s="133">
        <v>100</v>
      </c>
      <c r="L307" s="153">
        <f t="shared" si="80"/>
        <v>0</v>
      </c>
      <c r="M307" s="115"/>
      <c r="N307" s="63">
        <f t="shared" si="81"/>
        <v>175.35383299562417</v>
      </c>
      <c r="O307" s="63">
        <f t="shared" si="82"/>
        <v>0</v>
      </c>
      <c r="P307" s="63">
        <f t="shared" si="83"/>
        <v>0</v>
      </c>
      <c r="Q307" s="63">
        <f t="shared" si="84"/>
        <v>558.07315297733805</v>
      </c>
      <c r="R307" s="63">
        <f t="shared" si="85"/>
        <v>0</v>
      </c>
      <c r="S307" s="63">
        <f t="shared" si="86"/>
        <v>0</v>
      </c>
      <c r="T307" s="63">
        <f t="shared" si="93"/>
        <v>118019.16434059765</v>
      </c>
      <c r="U307" s="63">
        <f t="shared" si="94"/>
        <v>106650.0000000001</v>
      </c>
      <c r="W307" s="63">
        <f t="shared" si="91"/>
        <v>26855</v>
      </c>
      <c r="X307" s="63">
        <f t="shared" si="92"/>
        <v>38250</v>
      </c>
      <c r="Y307" s="151">
        <f t="shared" si="87"/>
        <v>733.42698597296226</v>
      </c>
      <c r="Z307" s="63">
        <f t="shared" si="88"/>
        <v>0</v>
      </c>
      <c r="AA307" s="153">
        <f t="shared" si="89"/>
        <v>37515.455281027178</v>
      </c>
      <c r="AB307" s="49">
        <f>(AA306+F307+S307+Z307)+((AA306+F307+S307+Z307)*(Dashboard!$I$20/'Amortization Schedule'!$D$13))</f>
        <v>37515.455281027178</v>
      </c>
      <c r="AC307" s="49">
        <f>(L306+J307+R307+K307)+((L306+J307+R307+K307)*(Dashboard!$I$20/'Amortization Schedule'!$D$13))</f>
        <v>77.731550887343914</v>
      </c>
      <c r="AD307" s="46">
        <f t="shared" si="90"/>
        <v>20205.540305759754</v>
      </c>
    </row>
    <row r="308" spans="3:30" x14ac:dyDescent="0.25">
      <c r="C308" s="150">
        <f t="shared" ca="1" si="76"/>
        <v>51894</v>
      </c>
      <c r="D308" s="149">
        <v>289</v>
      </c>
      <c r="E308" s="120"/>
      <c r="F308" s="151">
        <f t="shared" si="77"/>
        <v>733.42698597296226</v>
      </c>
      <c r="G308" s="63">
        <v>0</v>
      </c>
      <c r="H308" s="153">
        <f t="shared" si="78"/>
        <v>45642.783051888175</v>
      </c>
      <c r="I308" s="115"/>
      <c r="J308" s="151">
        <f t="shared" si="79"/>
        <v>0</v>
      </c>
      <c r="K308" s="133">
        <v>100</v>
      </c>
      <c r="L308" s="153">
        <f t="shared" si="80"/>
        <v>0</v>
      </c>
      <c r="M308" s="115"/>
      <c r="N308" s="63">
        <f t="shared" si="81"/>
        <v>173.2610586719592</v>
      </c>
      <c r="O308" s="63">
        <f t="shared" si="82"/>
        <v>0</v>
      </c>
      <c r="P308" s="63">
        <f t="shared" si="83"/>
        <v>0</v>
      </c>
      <c r="Q308" s="63">
        <f t="shared" si="84"/>
        <v>560.16592730100308</v>
      </c>
      <c r="R308" s="63">
        <f t="shared" si="85"/>
        <v>0</v>
      </c>
      <c r="S308" s="63">
        <f t="shared" si="86"/>
        <v>0</v>
      </c>
      <c r="T308" s="63">
        <f t="shared" si="93"/>
        <v>118019.16434059765</v>
      </c>
      <c r="U308" s="63">
        <f t="shared" si="94"/>
        <v>106650.0000000001</v>
      </c>
      <c r="W308" s="63">
        <f t="shared" si="91"/>
        <v>26955</v>
      </c>
      <c r="X308" s="63">
        <f t="shared" si="92"/>
        <v>38250</v>
      </c>
      <c r="Y308" s="151">
        <f t="shared" si="87"/>
        <v>733.42698597296226</v>
      </c>
      <c r="Z308" s="63">
        <f t="shared" si="88"/>
        <v>0</v>
      </c>
      <c r="AA308" s="153">
        <f t="shared" si="89"/>
        <v>39205.104323675143</v>
      </c>
      <c r="AB308" s="49">
        <f>(AA307+F308+S308+Z308)+((AA307+F308+S308+Z308)*(Dashboard!$I$20/'Amortization Schedule'!$D$13))</f>
        <v>39205.104323675143</v>
      </c>
      <c r="AC308" s="49">
        <f>(L307+J308+R308+K308)+((L307+J308+R308+K308)*(Dashboard!$I$20/'Amortization Schedule'!$D$13))</f>
        <v>102.5</v>
      </c>
      <c r="AD308" s="46">
        <f t="shared" si="90"/>
        <v>20378.801364431714</v>
      </c>
    </row>
    <row r="309" spans="3:30" x14ac:dyDescent="0.25">
      <c r="C309" s="150">
        <f t="shared" ca="1" si="76"/>
        <v>51924</v>
      </c>
      <c r="D309" s="149">
        <v>290</v>
      </c>
      <c r="E309" s="120"/>
      <c r="F309" s="151">
        <f t="shared" si="77"/>
        <v>733.42698597296226</v>
      </c>
      <c r="G309" s="63">
        <v>0</v>
      </c>
      <c r="H309" s="153">
        <f t="shared" si="78"/>
        <v>45080.516502359795</v>
      </c>
      <c r="I309" s="115"/>
      <c r="J309" s="151">
        <f t="shared" si="79"/>
        <v>0</v>
      </c>
      <c r="K309" s="133">
        <v>100</v>
      </c>
      <c r="L309" s="153">
        <f t="shared" si="80"/>
        <v>0</v>
      </c>
      <c r="M309" s="115"/>
      <c r="N309" s="63">
        <f t="shared" si="81"/>
        <v>171.1604364445804</v>
      </c>
      <c r="O309" s="63">
        <f t="shared" si="82"/>
        <v>0</v>
      </c>
      <c r="P309" s="63">
        <f t="shared" si="83"/>
        <v>0</v>
      </c>
      <c r="Q309" s="63">
        <f t="shared" si="84"/>
        <v>562.2665495283818</v>
      </c>
      <c r="R309" s="63">
        <f t="shared" si="85"/>
        <v>0</v>
      </c>
      <c r="S309" s="63">
        <f t="shared" si="86"/>
        <v>0</v>
      </c>
      <c r="T309" s="63">
        <f t="shared" si="93"/>
        <v>118019.16434059765</v>
      </c>
      <c r="U309" s="63">
        <f t="shared" si="94"/>
        <v>106650.0000000001</v>
      </c>
      <c r="W309" s="63">
        <f t="shared" si="91"/>
        <v>27055</v>
      </c>
      <c r="X309" s="63">
        <f t="shared" si="92"/>
        <v>38250</v>
      </c>
      <c r="Y309" s="151">
        <f t="shared" si="87"/>
        <v>733.42698597296226</v>
      </c>
      <c r="Z309" s="63">
        <f t="shared" si="88"/>
        <v>0</v>
      </c>
      <c r="AA309" s="153">
        <f t="shared" si="89"/>
        <v>40936.99459238931</v>
      </c>
      <c r="AB309" s="49">
        <f>(AA308+F309+S309+Z309)+((AA308+F309+S309+Z309)*(Dashboard!$I$20/'Amortization Schedule'!$D$13))</f>
        <v>40936.99459238931</v>
      </c>
      <c r="AC309" s="49">
        <f>(L308+J309+R309+K309)+((L308+J309+R309+K309)*(Dashboard!$I$20/'Amortization Schedule'!$D$13))</f>
        <v>102.5</v>
      </c>
      <c r="AD309" s="46">
        <f t="shared" si="90"/>
        <v>20549.961800876295</v>
      </c>
    </row>
    <row r="310" spans="3:30" x14ac:dyDescent="0.25">
      <c r="C310" s="150">
        <f t="shared" ca="1" si="76"/>
        <v>51954</v>
      </c>
      <c r="D310" s="149">
        <v>291</v>
      </c>
      <c r="E310" s="120"/>
      <c r="F310" s="151">
        <f t="shared" si="77"/>
        <v>733.42698597296226</v>
      </c>
      <c r="G310" s="63">
        <v>0</v>
      </c>
      <c r="H310" s="153">
        <f t="shared" si="78"/>
        <v>44516.141453270684</v>
      </c>
      <c r="I310" s="115"/>
      <c r="J310" s="151">
        <f t="shared" si="79"/>
        <v>0</v>
      </c>
      <c r="K310" s="133">
        <v>100</v>
      </c>
      <c r="L310" s="153">
        <f t="shared" si="80"/>
        <v>0</v>
      </c>
      <c r="M310" s="115"/>
      <c r="N310" s="63">
        <f t="shared" si="81"/>
        <v>169.05193688384898</v>
      </c>
      <c r="O310" s="63">
        <f t="shared" si="82"/>
        <v>0</v>
      </c>
      <c r="P310" s="63">
        <f t="shared" si="83"/>
        <v>0</v>
      </c>
      <c r="Q310" s="63">
        <f t="shared" si="84"/>
        <v>564.3750490891133</v>
      </c>
      <c r="R310" s="63">
        <f t="shared" si="85"/>
        <v>0</v>
      </c>
      <c r="S310" s="63">
        <f t="shared" si="86"/>
        <v>0</v>
      </c>
      <c r="T310" s="63">
        <f t="shared" si="93"/>
        <v>118019.16434059765</v>
      </c>
      <c r="U310" s="63">
        <f t="shared" si="94"/>
        <v>106650.0000000001</v>
      </c>
      <c r="W310" s="63">
        <f t="shared" si="91"/>
        <v>27155</v>
      </c>
      <c r="X310" s="63">
        <f t="shared" si="92"/>
        <v>38250</v>
      </c>
      <c r="Y310" s="151">
        <f t="shared" si="87"/>
        <v>733.42698597296226</v>
      </c>
      <c r="Z310" s="63">
        <f t="shared" si="88"/>
        <v>0</v>
      </c>
      <c r="AA310" s="153">
        <f t="shared" si="89"/>
        <v>42712.182117821329</v>
      </c>
      <c r="AB310" s="49">
        <f>(AA309+F310+S310+Z310)+((AA309+F310+S310+Z310)*(Dashboard!$I$20/'Amortization Schedule'!$D$13))</f>
        <v>42712.182117821329</v>
      </c>
      <c r="AC310" s="49">
        <f>(L309+J310+R310+K310)+((L309+J310+R310+K310)*(Dashboard!$I$20/'Amortization Schedule'!$D$13))</f>
        <v>102.5</v>
      </c>
      <c r="AD310" s="46">
        <f t="shared" si="90"/>
        <v>20719.013737760146</v>
      </c>
    </row>
    <row r="311" spans="3:30" x14ac:dyDescent="0.25">
      <c r="C311" s="150">
        <f t="shared" ca="1" si="76"/>
        <v>51984</v>
      </c>
      <c r="D311" s="149">
        <v>292</v>
      </c>
      <c r="E311" s="120"/>
      <c r="F311" s="151">
        <f t="shared" si="77"/>
        <v>733.42698597296226</v>
      </c>
      <c r="G311" s="63">
        <v>0</v>
      </c>
      <c r="H311" s="153">
        <f t="shared" si="78"/>
        <v>43949.649997747489</v>
      </c>
      <c r="I311" s="115"/>
      <c r="J311" s="151">
        <f t="shared" si="79"/>
        <v>0</v>
      </c>
      <c r="K311" s="133">
        <v>100</v>
      </c>
      <c r="L311" s="153">
        <f t="shared" si="80"/>
        <v>0</v>
      </c>
      <c r="M311" s="115"/>
      <c r="N311" s="63">
        <f t="shared" si="81"/>
        <v>166.9355304497648</v>
      </c>
      <c r="O311" s="63">
        <f t="shared" si="82"/>
        <v>0</v>
      </c>
      <c r="P311" s="63">
        <f t="shared" si="83"/>
        <v>0</v>
      </c>
      <c r="Q311" s="63">
        <f t="shared" si="84"/>
        <v>566.49145552319737</v>
      </c>
      <c r="R311" s="63">
        <f t="shared" si="85"/>
        <v>0</v>
      </c>
      <c r="S311" s="63">
        <f t="shared" si="86"/>
        <v>0</v>
      </c>
      <c r="T311" s="63">
        <f t="shared" si="93"/>
        <v>118019.16434059765</v>
      </c>
      <c r="U311" s="63">
        <f t="shared" si="94"/>
        <v>106650.0000000001</v>
      </c>
      <c r="W311" s="63">
        <f t="shared" si="91"/>
        <v>27255</v>
      </c>
      <c r="X311" s="63">
        <f t="shared" si="92"/>
        <v>38250</v>
      </c>
      <c r="Y311" s="151">
        <f t="shared" si="87"/>
        <v>733.42698597296226</v>
      </c>
      <c r="Z311" s="63">
        <f t="shared" si="88"/>
        <v>0</v>
      </c>
      <c r="AA311" s="153">
        <f t="shared" si="89"/>
        <v>44531.749331389146</v>
      </c>
      <c r="AB311" s="49">
        <f>(AA310+F311+S311+Z311)+((AA310+F311+S311+Z311)*(Dashboard!$I$20/'Amortization Schedule'!$D$13))</f>
        <v>44531.749331389146</v>
      </c>
      <c r="AC311" s="49">
        <f>(L310+J311+R311+K311)+((L310+J311+R311+K311)*(Dashboard!$I$20/'Amortization Schedule'!$D$13))</f>
        <v>102.5</v>
      </c>
      <c r="AD311" s="46">
        <f t="shared" si="90"/>
        <v>20885.949268209912</v>
      </c>
    </row>
    <row r="312" spans="3:30" x14ac:dyDescent="0.25">
      <c r="C312" s="150">
        <f t="shared" ca="1" si="76"/>
        <v>52014</v>
      </c>
      <c r="D312" s="149">
        <v>293</v>
      </c>
      <c r="E312" s="120"/>
      <c r="F312" s="151">
        <f t="shared" si="77"/>
        <v>733.42698597296226</v>
      </c>
      <c r="G312" s="63">
        <v>0</v>
      </c>
      <c r="H312" s="153">
        <f t="shared" si="78"/>
        <v>43381.034199266076</v>
      </c>
      <c r="I312" s="115"/>
      <c r="J312" s="151">
        <f t="shared" si="79"/>
        <v>0</v>
      </c>
      <c r="K312" s="133">
        <v>100</v>
      </c>
      <c r="L312" s="153">
        <f t="shared" si="80"/>
        <v>0</v>
      </c>
      <c r="M312" s="115"/>
      <c r="N312" s="63">
        <f t="shared" si="81"/>
        <v>164.81118749155283</v>
      </c>
      <c r="O312" s="63">
        <f t="shared" si="82"/>
        <v>0</v>
      </c>
      <c r="P312" s="63">
        <f t="shared" si="83"/>
        <v>0</v>
      </c>
      <c r="Q312" s="63">
        <f t="shared" si="84"/>
        <v>568.61579848140946</v>
      </c>
      <c r="R312" s="63">
        <f t="shared" si="85"/>
        <v>0</v>
      </c>
      <c r="S312" s="63">
        <f t="shared" si="86"/>
        <v>0</v>
      </c>
      <c r="T312" s="63">
        <f t="shared" si="93"/>
        <v>118019.16434059765</v>
      </c>
      <c r="U312" s="63">
        <f t="shared" si="94"/>
        <v>106650.0000000001</v>
      </c>
      <c r="W312" s="63">
        <f t="shared" si="91"/>
        <v>27355</v>
      </c>
      <c r="X312" s="63">
        <f t="shared" si="92"/>
        <v>38250</v>
      </c>
      <c r="Y312" s="151">
        <f t="shared" si="87"/>
        <v>733.42698597296226</v>
      </c>
      <c r="Z312" s="63">
        <f t="shared" si="88"/>
        <v>0</v>
      </c>
      <c r="AA312" s="153">
        <f t="shared" si="89"/>
        <v>46396.805725296159</v>
      </c>
      <c r="AB312" s="49">
        <f>(AA311+F312+S312+Z312)+((AA311+F312+S312+Z312)*(Dashboard!$I$20/'Amortization Schedule'!$D$13))</f>
        <v>46396.805725296159</v>
      </c>
      <c r="AC312" s="49">
        <f>(L311+J312+R312+K312)+((L311+J312+R312+K312)*(Dashboard!$I$20/'Amortization Schedule'!$D$13))</f>
        <v>102.5</v>
      </c>
      <c r="AD312" s="46">
        <f t="shared" si="90"/>
        <v>21050.760455701464</v>
      </c>
    </row>
    <row r="313" spans="3:30" x14ac:dyDescent="0.25">
      <c r="C313" s="150">
        <f t="shared" ca="1" si="76"/>
        <v>52044</v>
      </c>
      <c r="D313" s="149">
        <v>294</v>
      </c>
      <c r="E313" s="120"/>
      <c r="F313" s="151">
        <f t="shared" si="77"/>
        <v>733.42698597296226</v>
      </c>
      <c r="G313" s="63">
        <v>0</v>
      </c>
      <c r="H313" s="153">
        <f t="shared" si="78"/>
        <v>42810.286091540358</v>
      </c>
      <c r="I313" s="115"/>
      <c r="J313" s="151">
        <f t="shared" si="79"/>
        <v>0</v>
      </c>
      <c r="K313" s="133">
        <v>100</v>
      </c>
      <c r="L313" s="153">
        <f t="shared" si="80"/>
        <v>0</v>
      </c>
      <c r="M313" s="115"/>
      <c r="N313" s="63">
        <f t="shared" si="81"/>
        <v>162.6788782472475</v>
      </c>
      <c r="O313" s="63">
        <f t="shared" si="82"/>
        <v>0</v>
      </c>
      <c r="P313" s="63">
        <f t="shared" si="83"/>
        <v>0</v>
      </c>
      <c r="Q313" s="63">
        <f t="shared" si="84"/>
        <v>570.7481077257147</v>
      </c>
      <c r="R313" s="63">
        <f t="shared" si="85"/>
        <v>0</v>
      </c>
      <c r="S313" s="63">
        <f t="shared" si="86"/>
        <v>0</v>
      </c>
      <c r="T313" s="63">
        <f t="shared" si="93"/>
        <v>118019.16434059765</v>
      </c>
      <c r="U313" s="63">
        <f t="shared" si="94"/>
        <v>106650.0000000001</v>
      </c>
      <c r="W313" s="63">
        <f t="shared" si="91"/>
        <v>27455</v>
      </c>
      <c r="X313" s="63">
        <f t="shared" si="92"/>
        <v>38250</v>
      </c>
      <c r="Y313" s="151">
        <f t="shared" si="87"/>
        <v>733.42698597296226</v>
      </c>
      <c r="Z313" s="63">
        <f t="shared" si="88"/>
        <v>0</v>
      </c>
      <c r="AA313" s="153">
        <f t="shared" si="89"/>
        <v>48308.488529050846</v>
      </c>
      <c r="AB313" s="49">
        <f>(AA312+F313+S313+Z313)+((AA312+F313+S313+Z313)*(Dashboard!$I$20/'Amortization Schedule'!$D$13))</f>
        <v>48308.488529050846</v>
      </c>
      <c r="AC313" s="49">
        <f>(L312+J313+R313+K313)+((L312+J313+R313+K313)*(Dashboard!$I$20/'Amortization Schedule'!$D$13))</f>
        <v>102.5</v>
      </c>
      <c r="AD313" s="46">
        <f t="shared" si="90"/>
        <v>21213.439333948711</v>
      </c>
    </row>
    <row r="314" spans="3:30" x14ac:dyDescent="0.25">
      <c r="C314" s="150">
        <f t="shared" ca="1" si="76"/>
        <v>52074</v>
      </c>
      <c r="D314" s="149">
        <v>295</v>
      </c>
      <c r="E314" s="120"/>
      <c r="F314" s="151">
        <f t="shared" si="77"/>
        <v>733.42698597296226</v>
      </c>
      <c r="G314" s="63">
        <v>0</v>
      </c>
      <c r="H314" s="153">
        <f t="shared" si="78"/>
        <v>42237.397678410671</v>
      </c>
      <c r="I314" s="115"/>
      <c r="J314" s="151">
        <f t="shared" si="79"/>
        <v>0</v>
      </c>
      <c r="K314" s="133">
        <v>100</v>
      </c>
      <c r="L314" s="153">
        <f t="shared" si="80"/>
        <v>0</v>
      </c>
      <c r="M314" s="115"/>
      <c r="N314" s="63">
        <f t="shared" si="81"/>
        <v>160.53857284327609</v>
      </c>
      <c r="O314" s="63">
        <f t="shared" si="82"/>
        <v>0</v>
      </c>
      <c r="P314" s="63">
        <f t="shared" si="83"/>
        <v>0</v>
      </c>
      <c r="Q314" s="63">
        <f t="shared" si="84"/>
        <v>572.88841312968611</v>
      </c>
      <c r="R314" s="63">
        <f t="shared" si="85"/>
        <v>0</v>
      </c>
      <c r="S314" s="63">
        <f t="shared" si="86"/>
        <v>0</v>
      </c>
      <c r="T314" s="63">
        <f t="shared" si="93"/>
        <v>118019.16434059765</v>
      </c>
      <c r="U314" s="63">
        <f t="shared" si="94"/>
        <v>106650.0000000001</v>
      </c>
      <c r="W314" s="63">
        <f t="shared" si="91"/>
        <v>27555</v>
      </c>
      <c r="X314" s="63">
        <f t="shared" si="92"/>
        <v>38250</v>
      </c>
      <c r="Y314" s="151">
        <f t="shared" si="87"/>
        <v>733.42698597296226</v>
      </c>
      <c r="Z314" s="63">
        <f t="shared" si="88"/>
        <v>0</v>
      </c>
      <c r="AA314" s="153">
        <f t="shared" si="89"/>
        <v>50267.963402899404</v>
      </c>
      <c r="AB314" s="49">
        <f>(AA313+F314+S314+Z314)+((AA313+F314+S314+Z314)*(Dashboard!$I$20/'Amortization Schedule'!$D$13))</f>
        <v>50267.963402899404</v>
      </c>
      <c r="AC314" s="49">
        <f>(L313+J314+R314+K314)+((L313+J314+R314+K314)*(Dashboard!$I$20/'Amortization Schedule'!$D$13))</f>
        <v>102.5</v>
      </c>
      <c r="AD314" s="46">
        <f t="shared" si="90"/>
        <v>21373.977906791988</v>
      </c>
    </row>
    <row r="315" spans="3:30" x14ac:dyDescent="0.25">
      <c r="C315" s="150">
        <f t="shared" ca="1" si="76"/>
        <v>52104</v>
      </c>
      <c r="D315" s="149">
        <v>296</v>
      </c>
      <c r="E315" s="120"/>
      <c r="F315" s="151">
        <f t="shared" si="77"/>
        <v>733.42698597296226</v>
      </c>
      <c r="G315" s="63">
        <v>0</v>
      </c>
      <c r="H315" s="153">
        <f t="shared" si="78"/>
        <v>41662.360933731747</v>
      </c>
      <c r="I315" s="115"/>
      <c r="J315" s="151">
        <f t="shared" si="79"/>
        <v>0</v>
      </c>
      <c r="K315" s="133">
        <v>100</v>
      </c>
      <c r="L315" s="153">
        <f t="shared" si="80"/>
        <v>0</v>
      </c>
      <c r="M315" s="115"/>
      <c r="N315" s="63">
        <f t="shared" si="81"/>
        <v>158.39024129403975</v>
      </c>
      <c r="O315" s="63">
        <f t="shared" si="82"/>
        <v>0</v>
      </c>
      <c r="P315" s="63">
        <f t="shared" si="83"/>
        <v>0</v>
      </c>
      <c r="Q315" s="63">
        <f t="shared" si="84"/>
        <v>575.03674467892245</v>
      </c>
      <c r="R315" s="63">
        <f t="shared" si="85"/>
        <v>0</v>
      </c>
      <c r="S315" s="63">
        <f t="shared" si="86"/>
        <v>0</v>
      </c>
      <c r="T315" s="63">
        <f t="shared" si="93"/>
        <v>118019.16434059765</v>
      </c>
      <c r="U315" s="63">
        <f t="shared" si="94"/>
        <v>106650.0000000001</v>
      </c>
      <c r="W315" s="63">
        <f t="shared" si="91"/>
        <v>27655</v>
      </c>
      <c r="X315" s="63">
        <f t="shared" si="92"/>
        <v>38250</v>
      </c>
      <c r="Y315" s="151">
        <f t="shared" si="87"/>
        <v>733.42698597296226</v>
      </c>
      <c r="Z315" s="63">
        <f t="shared" si="88"/>
        <v>0</v>
      </c>
      <c r="AA315" s="153">
        <f t="shared" si="89"/>
        <v>52276.425148594171</v>
      </c>
      <c r="AB315" s="49">
        <f>(AA314+F315+S315+Z315)+((AA314+F315+S315+Z315)*(Dashboard!$I$20/'Amortization Schedule'!$D$13))</f>
        <v>52276.425148594171</v>
      </c>
      <c r="AC315" s="49">
        <f>(L314+J315+R315+K315)+((L314+J315+R315+K315)*(Dashboard!$I$20/'Amortization Schedule'!$D$13))</f>
        <v>102.5</v>
      </c>
      <c r="AD315" s="46">
        <f t="shared" si="90"/>
        <v>21532.368148086029</v>
      </c>
    </row>
    <row r="316" spans="3:30" x14ac:dyDescent="0.25">
      <c r="C316" s="150">
        <f t="shared" ca="1" si="76"/>
        <v>52134</v>
      </c>
      <c r="D316" s="149">
        <v>297</v>
      </c>
      <c r="E316" s="120"/>
      <c r="F316" s="151">
        <f t="shared" si="77"/>
        <v>733.42698597296226</v>
      </c>
      <c r="G316" s="63">
        <v>0</v>
      </c>
      <c r="H316" s="153">
        <f t="shared" si="78"/>
        <v>41085.167801260279</v>
      </c>
      <c r="I316" s="115"/>
      <c r="J316" s="151">
        <f t="shared" si="79"/>
        <v>0</v>
      </c>
      <c r="K316" s="133">
        <v>100</v>
      </c>
      <c r="L316" s="153">
        <f t="shared" si="80"/>
        <v>0</v>
      </c>
      <c r="M316" s="115"/>
      <c r="N316" s="63">
        <f t="shared" si="81"/>
        <v>156.23385350149383</v>
      </c>
      <c r="O316" s="63">
        <f t="shared" si="82"/>
        <v>0</v>
      </c>
      <c r="P316" s="63">
        <f t="shared" si="83"/>
        <v>0</v>
      </c>
      <c r="Q316" s="63">
        <f t="shared" si="84"/>
        <v>577.1931324714684</v>
      </c>
      <c r="R316" s="63">
        <f t="shared" si="85"/>
        <v>0</v>
      </c>
      <c r="S316" s="63">
        <f t="shared" si="86"/>
        <v>0</v>
      </c>
      <c r="T316" s="63">
        <f t="shared" si="93"/>
        <v>118019.16434059765</v>
      </c>
      <c r="U316" s="63">
        <f t="shared" si="94"/>
        <v>106650.0000000001</v>
      </c>
      <c r="W316" s="63">
        <f t="shared" si="91"/>
        <v>27755</v>
      </c>
      <c r="X316" s="63">
        <f t="shared" si="92"/>
        <v>38250</v>
      </c>
      <c r="Y316" s="151">
        <f t="shared" si="87"/>
        <v>733.42698597296226</v>
      </c>
      <c r="Z316" s="63">
        <f t="shared" si="88"/>
        <v>0</v>
      </c>
      <c r="AA316" s="153">
        <f t="shared" si="89"/>
        <v>54335.098437931309</v>
      </c>
      <c r="AB316" s="49">
        <f>(AA315+F316+S316+Z316)+((AA315+F316+S316+Z316)*(Dashboard!$I$20/'Amortization Schedule'!$D$13))</f>
        <v>54335.098437931309</v>
      </c>
      <c r="AC316" s="49">
        <f>(L315+J316+R316+K316)+((L315+J316+R316+K316)*(Dashboard!$I$20/'Amortization Schedule'!$D$13))</f>
        <v>102.5</v>
      </c>
      <c r="AD316" s="46">
        <f t="shared" si="90"/>
        <v>21688.602001587522</v>
      </c>
    </row>
    <row r="317" spans="3:30" x14ac:dyDescent="0.25">
      <c r="C317" s="150">
        <f t="shared" ca="1" si="76"/>
        <v>52164</v>
      </c>
      <c r="D317" s="149">
        <v>298</v>
      </c>
      <c r="E317" s="120"/>
      <c r="F317" s="151">
        <f t="shared" si="77"/>
        <v>733.42698597296226</v>
      </c>
      <c r="G317" s="63">
        <v>0</v>
      </c>
      <c r="H317" s="153">
        <f t="shared" si="78"/>
        <v>40505.810194542042</v>
      </c>
      <c r="I317" s="115"/>
      <c r="J317" s="151">
        <f t="shared" si="79"/>
        <v>0</v>
      </c>
      <c r="K317" s="133">
        <v>100</v>
      </c>
      <c r="L317" s="153">
        <f t="shared" si="80"/>
        <v>0</v>
      </c>
      <c r="M317" s="115"/>
      <c r="N317" s="63">
        <f t="shared" si="81"/>
        <v>154.06937925472582</v>
      </c>
      <c r="O317" s="63">
        <f t="shared" si="82"/>
        <v>0</v>
      </c>
      <c r="P317" s="63">
        <f t="shared" si="83"/>
        <v>0</v>
      </c>
      <c r="Q317" s="63">
        <f t="shared" si="84"/>
        <v>579.35760671823641</v>
      </c>
      <c r="R317" s="63">
        <f t="shared" si="85"/>
        <v>0</v>
      </c>
      <c r="S317" s="63">
        <f t="shared" si="86"/>
        <v>0</v>
      </c>
      <c r="T317" s="63">
        <f t="shared" si="93"/>
        <v>118019.16434059765</v>
      </c>
      <c r="U317" s="63">
        <f t="shared" si="94"/>
        <v>106650.0000000001</v>
      </c>
      <c r="W317" s="63">
        <f t="shared" si="91"/>
        <v>27855</v>
      </c>
      <c r="X317" s="63">
        <f t="shared" si="92"/>
        <v>38250</v>
      </c>
      <c r="Y317" s="151">
        <f t="shared" si="87"/>
        <v>733.42698597296226</v>
      </c>
      <c r="Z317" s="63">
        <f t="shared" si="88"/>
        <v>0</v>
      </c>
      <c r="AA317" s="153">
        <f t="shared" si="89"/>
        <v>56445.238559501879</v>
      </c>
      <c r="AB317" s="49">
        <f>(AA316+F317+S317+Z317)+((AA316+F317+S317+Z317)*(Dashboard!$I$20/'Amortization Schedule'!$D$13))</f>
        <v>56445.238559501879</v>
      </c>
      <c r="AC317" s="49">
        <f>(L316+J317+R317+K317)+((L316+J317+R317+K317)*(Dashboard!$I$20/'Amortization Schedule'!$D$13))</f>
        <v>102.5</v>
      </c>
      <c r="AD317" s="46">
        <f t="shared" si="90"/>
        <v>21842.671380842246</v>
      </c>
    </row>
    <row r="318" spans="3:30" x14ac:dyDescent="0.25">
      <c r="C318" s="150">
        <f t="shared" ca="1" si="76"/>
        <v>52194</v>
      </c>
      <c r="D318" s="149">
        <v>299</v>
      </c>
      <c r="E318" s="120"/>
      <c r="F318" s="151">
        <f t="shared" si="77"/>
        <v>733.42698597296226</v>
      </c>
      <c r="G318" s="63">
        <v>0</v>
      </c>
      <c r="H318" s="153">
        <f t="shared" si="78"/>
        <v>39924.279996798614</v>
      </c>
      <c r="I318" s="115"/>
      <c r="J318" s="151">
        <f t="shared" si="79"/>
        <v>0</v>
      </c>
      <c r="K318" s="133">
        <v>100</v>
      </c>
      <c r="L318" s="153">
        <f t="shared" si="80"/>
        <v>0</v>
      </c>
      <c r="M318" s="115"/>
      <c r="N318" s="63">
        <f t="shared" si="81"/>
        <v>151.89678822953243</v>
      </c>
      <c r="O318" s="63">
        <f t="shared" si="82"/>
        <v>0</v>
      </c>
      <c r="P318" s="63">
        <f t="shared" si="83"/>
        <v>0</v>
      </c>
      <c r="Q318" s="63">
        <f t="shared" si="84"/>
        <v>581.53019774342977</v>
      </c>
      <c r="R318" s="63">
        <f t="shared" si="85"/>
        <v>0</v>
      </c>
      <c r="S318" s="63">
        <f t="shared" si="86"/>
        <v>0</v>
      </c>
      <c r="T318" s="63">
        <f t="shared" si="93"/>
        <v>118019.16434059765</v>
      </c>
      <c r="U318" s="63">
        <f t="shared" si="94"/>
        <v>106650.0000000001</v>
      </c>
      <c r="W318" s="63">
        <f t="shared" si="91"/>
        <v>27955</v>
      </c>
      <c r="X318" s="63">
        <f t="shared" si="92"/>
        <v>38250</v>
      </c>
      <c r="Y318" s="151">
        <f t="shared" si="87"/>
        <v>733.42698597296226</v>
      </c>
      <c r="Z318" s="63">
        <f t="shared" si="88"/>
        <v>0</v>
      </c>
      <c r="AA318" s="153">
        <f t="shared" si="89"/>
        <v>58608.13218411171</v>
      </c>
      <c r="AB318" s="49">
        <f>(AA317+F318+S318+Z318)+((AA317+F318+S318+Z318)*(Dashboard!$I$20/'Amortization Schedule'!$D$13))</f>
        <v>58608.13218411171</v>
      </c>
      <c r="AC318" s="49">
        <f>(L317+J318+R318+K318)+((L317+J318+R318+K318)*(Dashboard!$I$20/'Amortization Schedule'!$D$13))</f>
        <v>102.5</v>
      </c>
      <c r="AD318" s="46">
        <f t="shared" si="90"/>
        <v>21994.568169071779</v>
      </c>
    </row>
    <row r="319" spans="3:30" x14ac:dyDescent="0.25">
      <c r="C319" s="150">
        <f t="shared" ca="1" si="76"/>
        <v>52224</v>
      </c>
      <c r="D319" s="149">
        <v>300</v>
      </c>
      <c r="E319" s="120"/>
      <c r="F319" s="151">
        <f t="shared" si="77"/>
        <v>733.42698597296226</v>
      </c>
      <c r="G319" s="63">
        <v>0</v>
      </c>
      <c r="H319" s="153">
        <f t="shared" si="78"/>
        <v>39340.569060813643</v>
      </c>
      <c r="I319" s="115"/>
      <c r="J319" s="151">
        <f t="shared" si="79"/>
        <v>0</v>
      </c>
      <c r="K319" s="133">
        <v>100</v>
      </c>
      <c r="L319" s="153">
        <f t="shared" si="80"/>
        <v>0</v>
      </c>
      <c r="M319" s="115"/>
      <c r="N319" s="63">
        <f t="shared" si="81"/>
        <v>149.71604998799455</v>
      </c>
      <c r="O319" s="63">
        <f t="shared" si="82"/>
        <v>0</v>
      </c>
      <c r="P319" s="63">
        <f t="shared" si="83"/>
        <v>0</v>
      </c>
      <c r="Q319" s="63">
        <f t="shared" si="84"/>
        <v>583.7109359849677</v>
      </c>
      <c r="R319" s="63">
        <f t="shared" si="85"/>
        <v>0</v>
      </c>
      <c r="S319" s="63">
        <f t="shared" si="86"/>
        <v>0</v>
      </c>
      <c r="T319" s="63">
        <f t="shared" si="93"/>
        <v>118019.16434059765</v>
      </c>
      <c r="U319" s="63">
        <f t="shared" si="94"/>
        <v>106650.0000000001</v>
      </c>
      <c r="W319" s="63">
        <f t="shared" si="91"/>
        <v>28055</v>
      </c>
      <c r="X319" s="63">
        <f t="shared" si="92"/>
        <v>38250</v>
      </c>
      <c r="Y319" s="151">
        <f t="shared" si="87"/>
        <v>733.42698597296226</v>
      </c>
      <c r="Z319" s="63">
        <f t="shared" si="88"/>
        <v>0</v>
      </c>
      <c r="AA319" s="153">
        <f t="shared" si="89"/>
        <v>60825.098149336787</v>
      </c>
      <c r="AB319" s="49">
        <f>(AA318+F319+S319+Z319)+((AA318+F319+S319+Z319)*(Dashboard!$I$20/'Amortization Schedule'!$D$13))</f>
        <v>60825.098149336787</v>
      </c>
      <c r="AC319" s="49">
        <f>(L318+J319+R319+K319)+((L318+J319+R319+K319)*(Dashboard!$I$20/'Amortization Schedule'!$D$13))</f>
        <v>102.5</v>
      </c>
      <c r="AD319" s="46">
        <f t="shared" si="90"/>
        <v>22144.284219059773</v>
      </c>
    </row>
    <row r="320" spans="3:30" x14ac:dyDescent="0.25">
      <c r="C320" s="150">
        <f t="shared" ca="1" si="76"/>
        <v>52254</v>
      </c>
      <c r="D320" s="149">
        <v>301</v>
      </c>
      <c r="E320" s="120"/>
      <c r="F320" s="151">
        <f t="shared" si="77"/>
        <v>733.42698597296226</v>
      </c>
      <c r="G320" s="63">
        <v>0</v>
      </c>
      <c r="H320" s="153">
        <f t="shared" si="78"/>
        <v>38754.669208818734</v>
      </c>
      <c r="I320" s="115"/>
      <c r="J320" s="151">
        <f t="shared" si="79"/>
        <v>0</v>
      </c>
      <c r="K320" s="133">
        <v>100</v>
      </c>
      <c r="L320" s="153">
        <f t="shared" si="80"/>
        <v>0</v>
      </c>
      <c r="M320" s="115"/>
      <c r="N320" s="63">
        <f t="shared" si="81"/>
        <v>147.52713397805093</v>
      </c>
      <c r="O320" s="63">
        <f t="shared" si="82"/>
        <v>0</v>
      </c>
      <c r="P320" s="63">
        <f t="shared" si="83"/>
        <v>0</v>
      </c>
      <c r="Q320" s="63">
        <f t="shared" si="84"/>
        <v>585.89985199491139</v>
      </c>
      <c r="R320" s="63">
        <f t="shared" si="85"/>
        <v>0</v>
      </c>
      <c r="S320" s="63">
        <f t="shared" si="86"/>
        <v>0</v>
      </c>
      <c r="T320" s="63">
        <f t="shared" si="93"/>
        <v>118019.16434059765</v>
      </c>
      <c r="U320" s="63">
        <f t="shared" si="94"/>
        <v>106650.0000000001</v>
      </c>
      <c r="W320" s="63">
        <f t="shared" si="91"/>
        <v>28155</v>
      </c>
      <c r="X320" s="63">
        <f t="shared" si="92"/>
        <v>38250</v>
      </c>
      <c r="Y320" s="151">
        <f t="shared" si="87"/>
        <v>733.42698597296226</v>
      </c>
      <c r="Z320" s="63">
        <f t="shared" si="88"/>
        <v>0</v>
      </c>
      <c r="AA320" s="153">
        <f t="shared" si="89"/>
        <v>63097.488263692489</v>
      </c>
      <c r="AB320" s="49">
        <f>(AA319+F320+S320+Z320)+((AA319+F320+S320+Z320)*(Dashboard!$I$20/'Amortization Schedule'!$D$13))</f>
        <v>63097.488263692489</v>
      </c>
      <c r="AC320" s="49">
        <f>(L319+J320+R320+K320)+((L319+J320+R320+K320)*(Dashboard!$I$20/'Amortization Schedule'!$D$13))</f>
        <v>102.5</v>
      </c>
      <c r="AD320" s="46">
        <f t="shared" si="90"/>
        <v>22291.811353037825</v>
      </c>
    </row>
    <row r="321" spans="3:30" x14ac:dyDescent="0.25">
      <c r="C321" s="150">
        <f t="shared" ca="1" si="76"/>
        <v>52284</v>
      </c>
      <c r="D321" s="149">
        <v>302</v>
      </c>
      <c r="E321" s="120"/>
      <c r="F321" s="151">
        <f t="shared" si="77"/>
        <v>733.42698597296226</v>
      </c>
      <c r="G321" s="63">
        <v>0</v>
      </c>
      <c r="H321" s="153">
        <f t="shared" si="78"/>
        <v>38166.572232378843</v>
      </c>
      <c r="I321" s="115"/>
      <c r="J321" s="151">
        <f t="shared" si="79"/>
        <v>0</v>
      </c>
      <c r="K321" s="133">
        <v>100</v>
      </c>
      <c r="L321" s="153">
        <f t="shared" si="80"/>
        <v>0</v>
      </c>
      <c r="M321" s="115"/>
      <c r="N321" s="63">
        <f t="shared" si="81"/>
        <v>145.33000953307004</v>
      </c>
      <c r="O321" s="63">
        <f t="shared" si="82"/>
        <v>0</v>
      </c>
      <c r="P321" s="63">
        <f t="shared" si="83"/>
        <v>0</v>
      </c>
      <c r="Q321" s="63">
        <f t="shared" si="84"/>
        <v>588.09697643989227</v>
      </c>
      <c r="R321" s="63">
        <f t="shared" si="85"/>
        <v>0</v>
      </c>
      <c r="S321" s="63">
        <f t="shared" si="86"/>
        <v>0</v>
      </c>
      <c r="T321" s="63">
        <f t="shared" si="93"/>
        <v>118019.16434059765</v>
      </c>
      <c r="U321" s="63">
        <f t="shared" si="94"/>
        <v>106650.0000000001</v>
      </c>
      <c r="W321" s="63">
        <f t="shared" si="91"/>
        <v>28255</v>
      </c>
      <c r="X321" s="63">
        <f t="shared" si="92"/>
        <v>38250</v>
      </c>
      <c r="Y321" s="151">
        <f t="shared" si="87"/>
        <v>733.42698597296226</v>
      </c>
      <c r="Z321" s="63">
        <f t="shared" si="88"/>
        <v>0</v>
      </c>
      <c r="AA321" s="153">
        <f t="shared" si="89"/>
        <v>65426.688130907089</v>
      </c>
      <c r="AB321" s="49">
        <f>(AA320+F321+S321+Z321)+((AA320+F321+S321+Z321)*(Dashboard!$I$20/'Amortization Schedule'!$D$13))</f>
        <v>65426.688130907089</v>
      </c>
      <c r="AC321" s="49">
        <f>(L320+J321+R321+K321)+((L320+J321+R321+K321)*(Dashboard!$I$20/'Amortization Schedule'!$D$13))</f>
        <v>102.5</v>
      </c>
      <c r="AD321" s="46">
        <f t="shared" si="90"/>
        <v>22437.141362570896</v>
      </c>
    </row>
    <row r="322" spans="3:30" x14ac:dyDescent="0.25">
      <c r="C322" s="150">
        <f t="shared" ca="1" si="76"/>
        <v>52314</v>
      </c>
      <c r="D322" s="149">
        <v>303</v>
      </c>
      <c r="E322" s="120"/>
      <c r="F322" s="151">
        <f t="shared" si="77"/>
        <v>733.42698597296226</v>
      </c>
      <c r="G322" s="63">
        <v>0</v>
      </c>
      <c r="H322" s="153">
        <f t="shared" si="78"/>
        <v>37576.269892277298</v>
      </c>
      <c r="I322" s="115"/>
      <c r="J322" s="151">
        <f t="shared" si="79"/>
        <v>0</v>
      </c>
      <c r="K322" s="133">
        <v>100</v>
      </c>
      <c r="L322" s="153">
        <f t="shared" si="80"/>
        <v>0</v>
      </c>
      <c r="M322" s="115"/>
      <c r="N322" s="63">
        <f t="shared" si="81"/>
        <v>143.1246458714204</v>
      </c>
      <c r="O322" s="63">
        <f t="shared" si="82"/>
        <v>0</v>
      </c>
      <c r="P322" s="63">
        <f t="shared" si="83"/>
        <v>0</v>
      </c>
      <c r="Q322" s="63">
        <f t="shared" si="84"/>
        <v>590.30234010154174</v>
      </c>
      <c r="R322" s="63">
        <f t="shared" si="85"/>
        <v>0</v>
      </c>
      <c r="S322" s="63">
        <f t="shared" si="86"/>
        <v>0</v>
      </c>
      <c r="T322" s="63">
        <f t="shared" si="93"/>
        <v>118019.16434059765</v>
      </c>
      <c r="U322" s="63">
        <f t="shared" si="94"/>
        <v>106650.0000000001</v>
      </c>
      <c r="W322" s="63">
        <f t="shared" si="91"/>
        <v>28355</v>
      </c>
      <c r="X322" s="63">
        <f t="shared" si="92"/>
        <v>38250</v>
      </c>
      <c r="Y322" s="151">
        <f t="shared" si="87"/>
        <v>733.42698597296226</v>
      </c>
      <c r="Z322" s="63">
        <f t="shared" si="88"/>
        <v>0</v>
      </c>
      <c r="AA322" s="153">
        <f t="shared" si="89"/>
        <v>67814.117994802058</v>
      </c>
      <c r="AB322" s="49">
        <f>(AA321+F322+S322+Z322)+((AA321+F322+S322+Z322)*(Dashboard!$I$20/'Amortization Schedule'!$D$13))</f>
        <v>67814.117994802058</v>
      </c>
      <c r="AC322" s="49">
        <f>(L321+J322+R322+K322)+((L321+J322+R322+K322)*(Dashboard!$I$20/'Amortization Schedule'!$D$13))</f>
        <v>102.5</v>
      </c>
      <c r="AD322" s="46">
        <f t="shared" si="90"/>
        <v>22580.266008442315</v>
      </c>
    </row>
    <row r="323" spans="3:30" x14ac:dyDescent="0.25">
      <c r="C323" s="150">
        <f t="shared" ca="1" si="76"/>
        <v>52344</v>
      </c>
      <c r="D323" s="149">
        <v>304</v>
      </c>
      <c r="E323" s="120"/>
      <c r="F323" s="151">
        <f t="shared" si="77"/>
        <v>733.42698597296226</v>
      </c>
      <c r="G323" s="63">
        <v>0</v>
      </c>
      <c r="H323" s="153">
        <f t="shared" si="78"/>
        <v>36983.753918400376</v>
      </c>
      <c r="I323" s="115"/>
      <c r="J323" s="151">
        <f t="shared" si="79"/>
        <v>0</v>
      </c>
      <c r="K323" s="133">
        <v>100</v>
      </c>
      <c r="L323" s="153">
        <f t="shared" si="80"/>
        <v>0</v>
      </c>
      <c r="M323" s="115"/>
      <c r="N323" s="63">
        <f t="shared" si="81"/>
        <v>140.91101209603966</v>
      </c>
      <c r="O323" s="63">
        <f t="shared" si="82"/>
        <v>0</v>
      </c>
      <c r="P323" s="63">
        <f t="shared" si="83"/>
        <v>0</v>
      </c>
      <c r="Q323" s="63">
        <f t="shared" si="84"/>
        <v>592.51597387692254</v>
      </c>
      <c r="R323" s="63">
        <f t="shared" si="85"/>
        <v>0</v>
      </c>
      <c r="S323" s="63">
        <f t="shared" si="86"/>
        <v>0</v>
      </c>
      <c r="T323" s="63">
        <f t="shared" si="93"/>
        <v>118019.16434059765</v>
      </c>
      <c r="U323" s="63">
        <f t="shared" si="94"/>
        <v>106650.0000000001</v>
      </c>
      <c r="W323" s="63">
        <f t="shared" si="91"/>
        <v>28455</v>
      </c>
      <c r="X323" s="63">
        <f t="shared" si="92"/>
        <v>38250</v>
      </c>
      <c r="Y323" s="151">
        <f t="shared" si="87"/>
        <v>733.42698597296226</v>
      </c>
      <c r="Z323" s="63">
        <f t="shared" si="88"/>
        <v>0</v>
      </c>
      <c r="AA323" s="153">
        <f t="shared" si="89"/>
        <v>70261.233605294401</v>
      </c>
      <c r="AB323" s="49">
        <f>(AA322+F323+S323+Z323)+((AA322+F323+S323+Z323)*(Dashboard!$I$20/'Amortization Schedule'!$D$13))</f>
        <v>70261.233605294401</v>
      </c>
      <c r="AC323" s="49">
        <f>(L322+J323+R323+K323)+((L322+J323+R323+K323)*(Dashboard!$I$20/'Amortization Schedule'!$D$13))</f>
        <v>102.5</v>
      </c>
      <c r="AD323" s="46">
        <f t="shared" si="90"/>
        <v>22721.177020538355</v>
      </c>
    </row>
    <row r="324" spans="3:30" x14ac:dyDescent="0.25">
      <c r="C324" s="150">
        <f t="shared" ca="1" si="76"/>
        <v>52374</v>
      </c>
      <c r="D324" s="149">
        <v>305</v>
      </c>
      <c r="E324" s="120"/>
      <c r="F324" s="151">
        <f t="shared" si="77"/>
        <v>733.42698597296226</v>
      </c>
      <c r="G324" s="63">
        <v>0</v>
      </c>
      <c r="H324" s="153">
        <f t="shared" si="78"/>
        <v>36389.016009621417</v>
      </c>
      <c r="I324" s="115"/>
      <c r="J324" s="151">
        <f t="shared" si="79"/>
        <v>0</v>
      </c>
      <c r="K324" s="133">
        <v>100</v>
      </c>
      <c r="L324" s="153">
        <f t="shared" si="80"/>
        <v>0</v>
      </c>
      <c r="M324" s="115"/>
      <c r="N324" s="63">
        <f t="shared" si="81"/>
        <v>138.68907719400119</v>
      </c>
      <c r="O324" s="63">
        <f t="shared" si="82"/>
        <v>0</v>
      </c>
      <c r="P324" s="63">
        <f t="shared" si="83"/>
        <v>0</v>
      </c>
      <c r="Q324" s="63">
        <f t="shared" si="84"/>
        <v>594.73790877896101</v>
      </c>
      <c r="R324" s="63">
        <f t="shared" si="85"/>
        <v>0</v>
      </c>
      <c r="S324" s="63">
        <f t="shared" si="86"/>
        <v>0</v>
      </c>
      <c r="T324" s="63">
        <f t="shared" si="93"/>
        <v>118019.16434059765</v>
      </c>
      <c r="U324" s="63">
        <f t="shared" si="94"/>
        <v>106650.0000000001</v>
      </c>
      <c r="W324" s="63">
        <f t="shared" si="91"/>
        <v>28555</v>
      </c>
      <c r="X324" s="63">
        <f t="shared" si="92"/>
        <v>38250</v>
      </c>
      <c r="Y324" s="151">
        <f t="shared" si="87"/>
        <v>733.42698597296226</v>
      </c>
      <c r="Z324" s="63">
        <f t="shared" si="88"/>
        <v>0</v>
      </c>
      <c r="AA324" s="153">
        <f t="shared" si="89"/>
        <v>72769.527106049049</v>
      </c>
      <c r="AB324" s="49">
        <f>(AA323+F324+S324+Z324)+((AA323+F324+S324+Z324)*(Dashboard!$I$20/'Amortization Schedule'!$D$13))</f>
        <v>72769.527106049049</v>
      </c>
      <c r="AC324" s="49">
        <f>(L323+J324+R324+K324)+((L323+J324+R324+K324)*(Dashboard!$I$20/'Amortization Schedule'!$D$13))</f>
        <v>102.5</v>
      </c>
      <c r="AD324" s="46">
        <f t="shared" si="90"/>
        <v>22859.866097732356</v>
      </c>
    </row>
    <row r="325" spans="3:30" x14ac:dyDescent="0.25">
      <c r="C325" s="150">
        <f t="shared" ca="1" si="76"/>
        <v>52404</v>
      </c>
      <c r="D325" s="149">
        <v>306</v>
      </c>
      <c r="E325" s="120"/>
      <c r="F325" s="151">
        <f t="shared" si="77"/>
        <v>733.42698597296226</v>
      </c>
      <c r="G325" s="63">
        <v>0</v>
      </c>
      <c r="H325" s="153">
        <f t="shared" si="78"/>
        <v>35792.047833684534</v>
      </c>
      <c r="I325" s="115"/>
      <c r="J325" s="151">
        <f t="shared" si="79"/>
        <v>0</v>
      </c>
      <c r="K325" s="133">
        <v>100</v>
      </c>
      <c r="L325" s="153">
        <f t="shared" si="80"/>
        <v>0</v>
      </c>
      <c r="M325" s="115"/>
      <c r="N325" s="63">
        <f t="shared" si="81"/>
        <v>136.45881003608008</v>
      </c>
      <c r="O325" s="63">
        <f t="shared" si="82"/>
        <v>0</v>
      </c>
      <c r="P325" s="63">
        <f t="shared" si="83"/>
        <v>0</v>
      </c>
      <c r="Q325" s="63">
        <f t="shared" si="84"/>
        <v>596.96817593688206</v>
      </c>
      <c r="R325" s="63">
        <f t="shared" si="85"/>
        <v>0</v>
      </c>
      <c r="S325" s="63">
        <f t="shared" si="86"/>
        <v>0</v>
      </c>
      <c r="T325" s="63">
        <f t="shared" si="93"/>
        <v>118019.16434059765</v>
      </c>
      <c r="U325" s="63">
        <f t="shared" si="94"/>
        <v>106650.0000000001</v>
      </c>
      <c r="W325" s="63">
        <f t="shared" si="91"/>
        <v>28655</v>
      </c>
      <c r="X325" s="63">
        <f t="shared" si="92"/>
        <v>38250</v>
      </c>
      <c r="Y325" s="151">
        <f t="shared" si="87"/>
        <v>733.42698597296226</v>
      </c>
      <c r="Z325" s="63">
        <f t="shared" si="88"/>
        <v>0</v>
      </c>
      <c r="AA325" s="153">
        <f t="shared" si="89"/>
        <v>75340.527944322574</v>
      </c>
      <c r="AB325" s="49">
        <f>(AA324+F325+S325+Z325)+((AA324+F325+S325+Z325)*(Dashboard!$I$20/'Amortization Schedule'!$D$13))</f>
        <v>75340.527944322574</v>
      </c>
      <c r="AC325" s="49">
        <f>(L324+J325+R325+K325)+((L324+J325+R325+K325)*(Dashboard!$I$20/'Amortization Schedule'!$D$13))</f>
        <v>102.5</v>
      </c>
      <c r="AD325" s="46">
        <f t="shared" si="90"/>
        <v>22996.324907768438</v>
      </c>
    </row>
    <row r="326" spans="3:30" x14ac:dyDescent="0.25">
      <c r="C326" s="150">
        <f t="shared" ca="1" si="76"/>
        <v>52434</v>
      </c>
      <c r="D326" s="149">
        <v>307</v>
      </c>
      <c r="E326" s="120"/>
      <c r="F326" s="151">
        <f t="shared" si="77"/>
        <v>733.42698597296226</v>
      </c>
      <c r="G326" s="63">
        <v>0</v>
      </c>
      <c r="H326" s="153">
        <f t="shared" si="78"/>
        <v>35192.841027087889</v>
      </c>
      <c r="I326" s="115"/>
      <c r="J326" s="151">
        <f t="shared" si="79"/>
        <v>0</v>
      </c>
      <c r="K326" s="133">
        <v>100</v>
      </c>
      <c r="L326" s="153">
        <f t="shared" si="80"/>
        <v>0</v>
      </c>
      <c r="M326" s="115"/>
      <c r="N326" s="63">
        <f t="shared" si="81"/>
        <v>134.22017937631676</v>
      </c>
      <c r="O326" s="63">
        <f t="shared" si="82"/>
        <v>0</v>
      </c>
      <c r="P326" s="63">
        <f t="shared" si="83"/>
        <v>0</v>
      </c>
      <c r="Q326" s="63">
        <f t="shared" si="84"/>
        <v>599.20680659664549</v>
      </c>
      <c r="R326" s="63">
        <f t="shared" si="85"/>
        <v>0</v>
      </c>
      <c r="S326" s="63">
        <f t="shared" si="86"/>
        <v>0</v>
      </c>
      <c r="T326" s="63">
        <f t="shared" si="93"/>
        <v>118019.16434059765</v>
      </c>
      <c r="U326" s="63">
        <f t="shared" si="94"/>
        <v>106650.0000000001</v>
      </c>
      <c r="W326" s="63">
        <f t="shared" si="91"/>
        <v>28755</v>
      </c>
      <c r="X326" s="63">
        <f t="shared" si="92"/>
        <v>38250</v>
      </c>
      <c r="Y326" s="151">
        <f t="shared" si="87"/>
        <v>733.42698597296226</v>
      </c>
      <c r="Z326" s="63">
        <f t="shared" si="88"/>
        <v>0</v>
      </c>
      <c r="AA326" s="153">
        <f t="shared" si="89"/>
        <v>77975.803803552932</v>
      </c>
      <c r="AB326" s="49">
        <f>(AA325+F326+S326+Z326)+((AA325+F326+S326+Z326)*(Dashboard!$I$20/'Amortization Schedule'!$D$13))</f>
        <v>77975.803803552932</v>
      </c>
      <c r="AC326" s="49">
        <f>(L325+J326+R326+K326)+((L325+J326+R326+K326)*(Dashboard!$I$20/'Amortization Schedule'!$D$13))</f>
        <v>102.5</v>
      </c>
      <c r="AD326" s="46">
        <f t="shared" si="90"/>
        <v>23130.545087144754</v>
      </c>
    </row>
    <row r="327" spans="3:30" x14ac:dyDescent="0.25">
      <c r="C327" s="150">
        <f t="shared" ca="1" si="76"/>
        <v>52464</v>
      </c>
      <c r="D327" s="149">
        <v>308</v>
      </c>
      <c r="E327" s="120"/>
      <c r="F327" s="151">
        <f t="shared" si="77"/>
        <v>733.42698597296226</v>
      </c>
      <c r="G327" s="63">
        <v>0</v>
      </c>
      <c r="H327" s="153">
        <f t="shared" si="78"/>
        <v>34591.387194966504</v>
      </c>
      <c r="I327" s="115"/>
      <c r="J327" s="151">
        <f t="shared" si="79"/>
        <v>0</v>
      </c>
      <c r="K327" s="133">
        <v>100</v>
      </c>
      <c r="L327" s="153">
        <f t="shared" si="80"/>
        <v>0</v>
      </c>
      <c r="M327" s="115"/>
      <c r="N327" s="63">
        <f t="shared" si="81"/>
        <v>131.97315385157935</v>
      </c>
      <c r="O327" s="63">
        <f t="shared" si="82"/>
        <v>0</v>
      </c>
      <c r="P327" s="63">
        <f t="shared" si="83"/>
        <v>0</v>
      </c>
      <c r="Q327" s="63">
        <f t="shared" si="84"/>
        <v>601.4538321213829</v>
      </c>
      <c r="R327" s="63">
        <f t="shared" si="85"/>
        <v>0</v>
      </c>
      <c r="S327" s="63">
        <f t="shared" si="86"/>
        <v>0</v>
      </c>
      <c r="T327" s="63">
        <f t="shared" si="93"/>
        <v>118019.16434059765</v>
      </c>
      <c r="U327" s="63">
        <f t="shared" si="94"/>
        <v>106650.0000000001</v>
      </c>
      <c r="W327" s="63">
        <f t="shared" si="91"/>
        <v>28855</v>
      </c>
      <c r="X327" s="63">
        <f t="shared" si="92"/>
        <v>38250</v>
      </c>
      <c r="Y327" s="151">
        <f t="shared" si="87"/>
        <v>733.42698597296226</v>
      </c>
      <c r="Z327" s="63">
        <f t="shared" si="88"/>
        <v>0</v>
      </c>
      <c r="AA327" s="153">
        <f t="shared" si="89"/>
        <v>80676.961559264048</v>
      </c>
      <c r="AB327" s="49">
        <f>(AA326+F327+S327+Z327)+((AA326+F327+S327+Z327)*(Dashboard!$I$20/'Amortization Schedule'!$D$13))</f>
        <v>80676.961559264048</v>
      </c>
      <c r="AC327" s="49">
        <f>(L326+J327+R327+K327)+((L326+J327+R327+K327)*(Dashboard!$I$20/'Amortization Schedule'!$D$13))</f>
        <v>102.5</v>
      </c>
      <c r="AD327" s="46">
        <f t="shared" si="90"/>
        <v>23262.518240996334</v>
      </c>
    </row>
    <row r="328" spans="3:30" x14ac:dyDescent="0.25">
      <c r="C328" s="150">
        <f t="shared" ca="1" si="76"/>
        <v>52494</v>
      </c>
      <c r="D328" s="149">
        <v>309</v>
      </c>
      <c r="E328" s="120"/>
      <c r="F328" s="151">
        <f t="shared" si="77"/>
        <v>733.42698597296226</v>
      </c>
      <c r="G328" s="63">
        <v>0</v>
      </c>
      <c r="H328" s="153">
        <f t="shared" si="78"/>
        <v>33987.677910974664</v>
      </c>
      <c r="I328" s="115"/>
      <c r="J328" s="151">
        <f t="shared" si="79"/>
        <v>0</v>
      </c>
      <c r="K328" s="133">
        <v>100</v>
      </c>
      <c r="L328" s="153">
        <f t="shared" si="80"/>
        <v>0</v>
      </c>
      <c r="M328" s="115"/>
      <c r="N328" s="63">
        <f t="shared" si="81"/>
        <v>129.71770198112418</v>
      </c>
      <c r="O328" s="63">
        <f t="shared" si="82"/>
        <v>0</v>
      </c>
      <c r="P328" s="63">
        <f t="shared" si="83"/>
        <v>0</v>
      </c>
      <c r="Q328" s="63">
        <f t="shared" si="84"/>
        <v>603.70928399183799</v>
      </c>
      <c r="R328" s="63">
        <f t="shared" si="85"/>
        <v>0</v>
      </c>
      <c r="S328" s="63">
        <f t="shared" si="86"/>
        <v>0</v>
      </c>
      <c r="T328" s="63">
        <f t="shared" si="93"/>
        <v>118019.16434059765</v>
      </c>
      <c r="U328" s="63">
        <f t="shared" si="94"/>
        <v>106650.0000000001</v>
      </c>
      <c r="W328" s="63">
        <f t="shared" si="91"/>
        <v>28955</v>
      </c>
      <c r="X328" s="63">
        <f t="shared" si="92"/>
        <v>38250</v>
      </c>
      <c r="Y328" s="151">
        <f t="shared" si="87"/>
        <v>733.42698597296226</v>
      </c>
      <c r="Z328" s="63">
        <f t="shared" si="88"/>
        <v>0</v>
      </c>
      <c r="AA328" s="153">
        <f t="shared" si="89"/>
        <v>83445.648258867936</v>
      </c>
      <c r="AB328" s="49">
        <f>(AA327+F328+S328+Z328)+((AA327+F328+S328+Z328)*(Dashboard!$I$20/'Amortization Schedule'!$D$13))</f>
        <v>83445.648258867936</v>
      </c>
      <c r="AC328" s="49">
        <f>(L327+J328+R328+K328)+((L327+J328+R328+K328)*(Dashboard!$I$20/'Amortization Schedule'!$D$13))</f>
        <v>102.5</v>
      </c>
      <c r="AD328" s="46">
        <f t="shared" si="90"/>
        <v>23392.235942977459</v>
      </c>
    </row>
    <row r="329" spans="3:30" x14ac:dyDescent="0.25">
      <c r="C329" s="150">
        <f t="shared" ca="1" si="76"/>
        <v>52524</v>
      </c>
      <c r="D329" s="149">
        <v>310</v>
      </c>
      <c r="E329" s="120"/>
      <c r="F329" s="151">
        <f t="shared" si="77"/>
        <v>733.42698597296226</v>
      </c>
      <c r="G329" s="63">
        <v>0</v>
      </c>
      <c r="H329" s="153">
        <f t="shared" si="78"/>
        <v>33381.704717167857</v>
      </c>
      <c r="I329" s="115"/>
      <c r="J329" s="151">
        <f t="shared" si="79"/>
        <v>0</v>
      </c>
      <c r="K329" s="133">
        <v>100</v>
      </c>
      <c r="L329" s="153">
        <f t="shared" si="80"/>
        <v>0</v>
      </c>
      <c r="M329" s="115"/>
      <c r="N329" s="63">
        <f t="shared" si="81"/>
        <v>127.4537921661548</v>
      </c>
      <c r="O329" s="63">
        <f t="shared" si="82"/>
        <v>0</v>
      </c>
      <c r="P329" s="63">
        <f t="shared" si="83"/>
        <v>0</v>
      </c>
      <c r="Q329" s="63">
        <f t="shared" si="84"/>
        <v>605.97319380680756</v>
      </c>
      <c r="R329" s="63">
        <f t="shared" si="85"/>
        <v>0</v>
      </c>
      <c r="S329" s="63">
        <f t="shared" si="86"/>
        <v>0</v>
      </c>
      <c r="T329" s="63">
        <f t="shared" si="93"/>
        <v>118019.16434059765</v>
      </c>
      <c r="U329" s="63">
        <f t="shared" si="94"/>
        <v>106650.0000000001</v>
      </c>
      <c r="W329" s="63">
        <f t="shared" si="91"/>
        <v>29055</v>
      </c>
      <c r="X329" s="63">
        <f t="shared" si="92"/>
        <v>38250</v>
      </c>
      <c r="Y329" s="151">
        <f t="shared" si="87"/>
        <v>733.42698597296226</v>
      </c>
      <c r="Z329" s="63">
        <f t="shared" si="88"/>
        <v>0</v>
      </c>
      <c r="AA329" s="153">
        <f t="shared" si="89"/>
        <v>86283.552125961927</v>
      </c>
      <c r="AB329" s="49">
        <f>(AA328+F329+S329+Z329)+((AA328+F329+S329+Z329)*(Dashboard!$I$20/'Amortization Schedule'!$D$13))</f>
        <v>86283.552125961927</v>
      </c>
      <c r="AC329" s="49">
        <f>(L328+J329+R329+K329)+((L328+J329+R329+K329)*(Dashboard!$I$20/'Amortization Schedule'!$D$13))</f>
        <v>102.5</v>
      </c>
      <c r="AD329" s="46">
        <f t="shared" si="90"/>
        <v>23519.689735143613</v>
      </c>
    </row>
    <row r="330" spans="3:30" x14ac:dyDescent="0.25">
      <c r="C330" s="150">
        <f t="shared" ca="1" si="76"/>
        <v>52554</v>
      </c>
      <c r="D330" s="149">
        <v>311</v>
      </c>
      <c r="E330" s="120"/>
      <c r="F330" s="151">
        <f t="shared" si="77"/>
        <v>733.42698597296226</v>
      </c>
      <c r="G330" s="63">
        <v>0</v>
      </c>
      <c r="H330" s="153">
        <f t="shared" si="78"/>
        <v>32773.459123884277</v>
      </c>
      <c r="I330" s="115"/>
      <c r="J330" s="151">
        <f t="shared" si="79"/>
        <v>0</v>
      </c>
      <c r="K330" s="133">
        <v>100</v>
      </c>
      <c r="L330" s="153">
        <f t="shared" si="80"/>
        <v>0</v>
      </c>
      <c r="M330" s="115"/>
      <c r="N330" s="63">
        <f t="shared" si="81"/>
        <v>125.18139268937924</v>
      </c>
      <c r="O330" s="63">
        <f t="shared" si="82"/>
        <v>0</v>
      </c>
      <c r="P330" s="63">
        <f t="shared" si="83"/>
        <v>0</v>
      </c>
      <c r="Q330" s="63">
        <f t="shared" si="84"/>
        <v>608.24559328358305</v>
      </c>
      <c r="R330" s="63">
        <f t="shared" si="85"/>
        <v>0</v>
      </c>
      <c r="S330" s="63">
        <f t="shared" si="86"/>
        <v>0</v>
      </c>
      <c r="T330" s="63">
        <f t="shared" si="93"/>
        <v>118019.16434059765</v>
      </c>
      <c r="U330" s="63">
        <f t="shared" si="94"/>
        <v>106650.0000000001</v>
      </c>
      <c r="W330" s="63">
        <f t="shared" si="91"/>
        <v>29155</v>
      </c>
      <c r="X330" s="63">
        <f t="shared" si="92"/>
        <v>38250</v>
      </c>
      <c r="Y330" s="151">
        <f t="shared" si="87"/>
        <v>733.42698597296226</v>
      </c>
      <c r="Z330" s="63">
        <f t="shared" si="88"/>
        <v>0</v>
      </c>
      <c r="AA330" s="153">
        <f t="shared" si="89"/>
        <v>89192.403589733265</v>
      </c>
      <c r="AB330" s="49">
        <f>(AA329+F330+S330+Z330)+((AA329+F330+S330+Z330)*(Dashboard!$I$20/'Amortization Schedule'!$D$13))</f>
        <v>89192.403589733265</v>
      </c>
      <c r="AC330" s="49">
        <f>(L329+J330+R330+K330)+((L329+J330+R330+K330)*(Dashboard!$I$20/'Amortization Schedule'!$D$13))</f>
        <v>102.5</v>
      </c>
      <c r="AD330" s="46">
        <f t="shared" si="90"/>
        <v>23644.871127832994</v>
      </c>
    </row>
    <row r="331" spans="3:30" x14ac:dyDescent="0.25">
      <c r="C331" s="150">
        <f t="shared" ca="1" si="76"/>
        <v>52584</v>
      </c>
      <c r="D331" s="149">
        <v>312</v>
      </c>
      <c r="E331" s="120"/>
      <c r="F331" s="151">
        <f t="shared" si="77"/>
        <v>733.42698597296226</v>
      </c>
      <c r="G331" s="63">
        <v>0</v>
      </c>
      <c r="H331" s="153">
        <f t="shared" si="78"/>
        <v>32162.932609625881</v>
      </c>
      <c r="I331" s="115"/>
      <c r="J331" s="151">
        <f t="shared" si="79"/>
        <v>0</v>
      </c>
      <c r="K331" s="133">
        <v>100</v>
      </c>
      <c r="L331" s="153">
        <f t="shared" si="80"/>
        <v>0</v>
      </c>
      <c r="M331" s="115"/>
      <c r="N331" s="63">
        <f t="shared" si="81"/>
        <v>122.90047171456581</v>
      </c>
      <c r="O331" s="63">
        <f t="shared" si="82"/>
        <v>0</v>
      </c>
      <c r="P331" s="63">
        <f t="shared" si="83"/>
        <v>0</v>
      </c>
      <c r="Q331" s="63">
        <f t="shared" si="84"/>
        <v>610.52651425839645</v>
      </c>
      <c r="R331" s="63">
        <f t="shared" si="85"/>
        <v>0</v>
      </c>
      <c r="S331" s="63">
        <f t="shared" si="86"/>
        <v>0</v>
      </c>
      <c r="T331" s="63">
        <f t="shared" si="93"/>
        <v>118019.16434059765</v>
      </c>
      <c r="U331" s="63">
        <f t="shared" si="94"/>
        <v>106650.0000000001</v>
      </c>
      <c r="W331" s="63">
        <f t="shared" si="91"/>
        <v>29255</v>
      </c>
      <c r="X331" s="63">
        <f t="shared" si="92"/>
        <v>38250</v>
      </c>
      <c r="Y331" s="151">
        <f t="shared" si="87"/>
        <v>733.42698597296226</v>
      </c>
      <c r="Z331" s="63">
        <f t="shared" si="88"/>
        <v>0</v>
      </c>
      <c r="AA331" s="153">
        <f t="shared" si="89"/>
        <v>92173.976340098889</v>
      </c>
      <c r="AB331" s="49">
        <f>(AA330+F331+S331+Z331)+((AA330+F331+S331+Z331)*(Dashboard!$I$20/'Amortization Schedule'!$D$13))</f>
        <v>92173.976340098889</v>
      </c>
      <c r="AC331" s="49">
        <f>(L330+J331+R331+K331)+((L330+J331+R331+K331)*(Dashboard!$I$20/'Amortization Schedule'!$D$13))</f>
        <v>102.5</v>
      </c>
      <c r="AD331" s="46">
        <f t="shared" si="90"/>
        <v>23767.771599547559</v>
      </c>
    </row>
    <row r="332" spans="3:30" x14ac:dyDescent="0.25">
      <c r="C332" s="150">
        <f t="shared" ca="1" si="76"/>
        <v>52614</v>
      </c>
      <c r="D332" s="149">
        <v>313</v>
      </c>
      <c r="E332" s="120"/>
      <c r="F332" s="151">
        <f t="shared" si="77"/>
        <v>733.42698597296226</v>
      </c>
      <c r="G332" s="63">
        <v>0</v>
      </c>
      <c r="H332" s="153">
        <f t="shared" si="78"/>
        <v>31550.116620939014</v>
      </c>
      <c r="I332" s="115"/>
      <c r="J332" s="151">
        <f t="shared" si="79"/>
        <v>0</v>
      </c>
      <c r="K332" s="133">
        <v>100</v>
      </c>
      <c r="L332" s="153">
        <f t="shared" si="80"/>
        <v>0</v>
      </c>
      <c r="M332" s="115"/>
      <c r="N332" s="63">
        <f t="shared" si="81"/>
        <v>120.61099728609683</v>
      </c>
      <c r="O332" s="63">
        <f t="shared" si="82"/>
        <v>0</v>
      </c>
      <c r="P332" s="63">
        <f t="shared" si="83"/>
        <v>0</v>
      </c>
      <c r="Q332" s="63">
        <f t="shared" si="84"/>
        <v>612.81598868686535</v>
      </c>
      <c r="R332" s="63">
        <f t="shared" si="85"/>
        <v>0</v>
      </c>
      <c r="S332" s="63">
        <f t="shared" si="86"/>
        <v>0</v>
      </c>
      <c r="T332" s="63">
        <f t="shared" si="93"/>
        <v>118019.16434059765</v>
      </c>
      <c r="U332" s="63">
        <f t="shared" si="94"/>
        <v>106650.0000000001</v>
      </c>
      <c r="W332" s="63">
        <f t="shared" si="91"/>
        <v>29355</v>
      </c>
      <c r="X332" s="63">
        <f t="shared" si="92"/>
        <v>38250</v>
      </c>
      <c r="Y332" s="151">
        <f t="shared" si="87"/>
        <v>733.42698597296226</v>
      </c>
      <c r="Z332" s="63">
        <f t="shared" si="88"/>
        <v>0</v>
      </c>
      <c r="AA332" s="153">
        <f t="shared" si="89"/>
        <v>95230.088409223652</v>
      </c>
      <c r="AB332" s="49">
        <f>(AA331+F332+S332+Z332)+((AA331+F332+S332+Z332)*(Dashboard!$I$20/'Amortization Schedule'!$D$13))</f>
        <v>95230.088409223652</v>
      </c>
      <c r="AC332" s="49">
        <f>(L331+J332+R332+K332)+((L331+J332+R332+K332)*(Dashboard!$I$20/'Amortization Schedule'!$D$13))</f>
        <v>102.5</v>
      </c>
      <c r="AD332" s="46">
        <f t="shared" si="90"/>
        <v>23888.382596833657</v>
      </c>
    </row>
    <row r="333" spans="3:30" x14ac:dyDescent="0.25">
      <c r="C333" s="150">
        <f t="shared" ca="1" si="76"/>
        <v>52644</v>
      </c>
      <c r="D333" s="149">
        <v>314</v>
      </c>
      <c r="E333" s="120"/>
      <c r="F333" s="151">
        <f t="shared" si="77"/>
        <v>733.42698597296226</v>
      </c>
      <c r="G333" s="63">
        <v>0</v>
      </c>
      <c r="H333" s="153">
        <f t="shared" si="78"/>
        <v>30935.002572294572</v>
      </c>
      <c r="I333" s="115"/>
      <c r="J333" s="151">
        <f t="shared" si="79"/>
        <v>0</v>
      </c>
      <c r="K333" s="133">
        <v>100</v>
      </c>
      <c r="L333" s="153">
        <f t="shared" si="80"/>
        <v>0</v>
      </c>
      <c r="M333" s="115"/>
      <c r="N333" s="63">
        <f t="shared" si="81"/>
        <v>118.31293732852107</v>
      </c>
      <c r="O333" s="63">
        <f t="shared" si="82"/>
        <v>0</v>
      </c>
      <c r="P333" s="63">
        <f t="shared" si="83"/>
        <v>0</v>
      </c>
      <c r="Q333" s="63">
        <f t="shared" si="84"/>
        <v>615.11404864444114</v>
      </c>
      <c r="R333" s="63">
        <f t="shared" si="85"/>
        <v>0</v>
      </c>
      <c r="S333" s="63">
        <f t="shared" si="86"/>
        <v>0</v>
      </c>
      <c r="T333" s="63">
        <f t="shared" si="93"/>
        <v>118019.16434059765</v>
      </c>
      <c r="U333" s="63">
        <f t="shared" si="94"/>
        <v>106650.0000000001</v>
      </c>
      <c r="W333" s="63">
        <f t="shared" si="91"/>
        <v>29455</v>
      </c>
      <c r="X333" s="63">
        <f t="shared" si="92"/>
        <v>38250</v>
      </c>
      <c r="Y333" s="151">
        <f t="shared" si="87"/>
        <v>733.42698597296226</v>
      </c>
      <c r="Z333" s="63">
        <f t="shared" si="88"/>
        <v>0</v>
      </c>
      <c r="AA333" s="153">
        <f t="shared" si="89"/>
        <v>98362.603280076539</v>
      </c>
      <c r="AB333" s="49">
        <f>(AA332+F333+S333+Z333)+((AA332+F333+S333+Z333)*(Dashboard!$I$20/'Amortization Schedule'!$D$13))</f>
        <v>98362.603280076539</v>
      </c>
      <c r="AC333" s="49">
        <f>(L332+J333+R333+K333)+((L332+J333+R333+K333)*(Dashboard!$I$20/'Amortization Schedule'!$D$13))</f>
        <v>102.5</v>
      </c>
      <c r="AD333" s="46">
        <f t="shared" si="90"/>
        <v>24006.69553416218</v>
      </c>
    </row>
    <row r="334" spans="3:30" x14ac:dyDescent="0.25">
      <c r="C334" s="150">
        <f t="shared" ca="1" si="76"/>
        <v>52674</v>
      </c>
      <c r="D334" s="149">
        <v>315</v>
      </c>
      <c r="E334" s="120"/>
      <c r="F334" s="151">
        <f t="shared" si="77"/>
        <v>733.42698597296226</v>
      </c>
      <c r="G334" s="63">
        <v>0</v>
      </c>
      <c r="H334" s="153">
        <f t="shared" si="78"/>
        <v>30317.581845967714</v>
      </c>
      <c r="I334" s="115"/>
      <c r="J334" s="151">
        <f t="shared" si="79"/>
        <v>0</v>
      </c>
      <c r="K334" s="133">
        <v>100</v>
      </c>
      <c r="L334" s="153">
        <f t="shared" si="80"/>
        <v>0</v>
      </c>
      <c r="M334" s="115"/>
      <c r="N334" s="63">
        <f t="shared" si="81"/>
        <v>116.00625964610444</v>
      </c>
      <c r="O334" s="63">
        <f t="shared" si="82"/>
        <v>0</v>
      </c>
      <c r="P334" s="63">
        <f t="shared" si="83"/>
        <v>0</v>
      </c>
      <c r="Q334" s="63">
        <f t="shared" si="84"/>
        <v>617.4207263268579</v>
      </c>
      <c r="R334" s="63">
        <f t="shared" si="85"/>
        <v>0</v>
      </c>
      <c r="S334" s="63">
        <f t="shared" si="86"/>
        <v>0</v>
      </c>
      <c r="T334" s="63">
        <f t="shared" si="93"/>
        <v>118019.16434059765</v>
      </c>
      <c r="U334" s="63">
        <f t="shared" si="94"/>
        <v>106650.0000000001</v>
      </c>
      <c r="W334" s="63">
        <f t="shared" si="91"/>
        <v>29555</v>
      </c>
      <c r="X334" s="63">
        <f t="shared" si="92"/>
        <v>38250</v>
      </c>
      <c r="Y334" s="151">
        <f t="shared" si="87"/>
        <v>733.42698597296226</v>
      </c>
      <c r="Z334" s="63">
        <f t="shared" si="88"/>
        <v>0</v>
      </c>
      <c r="AA334" s="153">
        <f t="shared" si="89"/>
        <v>101573.43102270074</v>
      </c>
      <c r="AB334" s="49">
        <f>(AA333+F334+S334+Z334)+((AA333+F334+S334+Z334)*(Dashboard!$I$20/'Amortization Schedule'!$D$13))</f>
        <v>101573.43102270074</v>
      </c>
      <c r="AC334" s="49">
        <f>(L333+J334+R334+K334)+((L333+J334+R334+K334)*(Dashboard!$I$20/'Amortization Schedule'!$D$13))</f>
        <v>102.5</v>
      </c>
      <c r="AD334" s="46">
        <f t="shared" si="90"/>
        <v>24122.701793808283</v>
      </c>
    </row>
    <row r="335" spans="3:30" x14ac:dyDescent="0.25">
      <c r="C335" s="150">
        <f t="shared" ca="1" si="76"/>
        <v>52704</v>
      </c>
      <c r="D335" s="149">
        <v>316</v>
      </c>
      <c r="E335" s="120"/>
      <c r="F335" s="151">
        <f t="shared" si="77"/>
        <v>733.42698597296226</v>
      </c>
      <c r="G335" s="63">
        <v>0</v>
      </c>
      <c r="H335" s="153">
        <f t="shared" si="78"/>
        <v>29697.845791917131</v>
      </c>
      <c r="I335" s="115"/>
      <c r="J335" s="151">
        <f t="shared" si="79"/>
        <v>0</v>
      </c>
      <c r="K335" s="133">
        <v>100</v>
      </c>
      <c r="L335" s="153">
        <f t="shared" si="80"/>
        <v>0</v>
      </c>
      <c r="M335" s="115"/>
      <c r="N335" s="63">
        <f t="shared" si="81"/>
        <v>113.69093192237872</v>
      </c>
      <c r="O335" s="63">
        <f t="shared" si="82"/>
        <v>0</v>
      </c>
      <c r="P335" s="63">
        <f t="shared" si="83"/>
        <v>0</v>
      </c>
      <c r="Q335" s="63">
        <f t="shared" si="84"/>
        <v>619.73605405058356</v>
      </c>
      <c r="R335" s="63">
        <f t="shared" si="85"/>
        <v>0</v>
      </c>
      <c r="S335" s="63">
        <f t="shared" si="86"/>
        <v>0</v>
      </c>
      <c r="T335" s="63">
        <f t="shared" si="93"/>
        <v>118019.16434059765</v>
      </c>
      <c r="U335" s="63">
        <f t="shared" si="94"/>
        <v>106650.0000000001</v>
      </c>
      <c r="W335" s="63">
        <f t="shared" si="91"/>
        <v>29655</v>
      </c>
      <c r="X335" s="63">
        <f t="shared" si="92"/>
        <v>38250</v>
      </c>
      <c r="Y335" s="151">
        <f t="shared" si="87"/>
        <v>733.42698597296226</v>
      </c>
      <c r="Z335" s="63">
        <f t="shared" si="88"/>
        <v>0</v>
      </c>
      <c r="AA335" s="153">
        <f t="shared" si="89"/>
        <v>104864.52945889055</v>
      </c>
      <c r="AB335" s="49">
        <f>(AA334+F335+S335+Z335)+((AA334+F335+S335+Z335)*(Dashboard!$I$20/'Amortization Schedule'!$D$13))</f>
        <v>104864.52945889055</v>
      </c>
      <c r="AC335" s="49">
        <f>(L334+J335+R335+K335)+((L334+J335+R335+K335)*(Dashboard!$I$20/'Amortization Schedule'!$D$13))</f>
        <v>102.5</v>
      </c>
      <c r="AD335" s="46">
        <f t="shared" si="90"/>
        <v>24236.39272573066</v>
      </c>
    </row>
    <row r="336" spans="3:30" x14ac:dyDescent="0.25">
      <c r="C336" s="150">
        <f t="shared" ca="1" si="76"/>
        <v>52734</v>
      </c>
      <c r="D336" s="149">
        <v>317</v>
      </c>
      <c r="E336" s="120"/>
      <c r="F336" s="151">
        <f t="shared" si="77"/>
        <v>733.42698597296226</v>
      </c>
      <c r="G336" s="63">
        <v>0</v>
      </c>
      <c r="H336" s="153">
        <f t="shared" si="78"/>
        <v>29075.785727663857</v>
      </c>
      <c r="I336" s="115"/>
      <c r="J336" s="151">
        <f t="shared" si="79"/>
        <v>0</v>
      </c>
      <c r="K336" s="133">
        <v>100</v>
      </c>
      <c r="L336" s="153">
        <f t="shared" si="80"/>
        <v>0</v>
      </c>
      <c r="M336" s="115"/>
      <c r="N336" s="63">
        <f t="shared" si="81"/>
        <v>111.36692171968903</v>
      </c>
      <c r="O336" s="63">
        <f t="shared" si="82"/>
        <v>0</v>
      </c>
      <c r="P336" s="63">
        <f t="shared" si="83"/>
        <v>0</v>
      </c>
      <c r="Q336" s="63">
        <f t="shared" si="84"/>
        <v>622.06006425327325</v>
      </c>
      <c r="R336" s="63">
        <f t="shared" si="85"/>
        <v>0</v>
      </c>
      <c r="S336" s="63">
        <f t="shared" si="86"/>
        <v>0</v>
      </c>
      <c r="T336" s="63">
        <f t="shared" si="93"/>
        <v>118019.16434059765</v>
      </c>
      <c r="U336" s="63">
        <f t="shared" si="94"/>
        <v>106650.0000000001</v>
      </c>
      <c r="W336" s="63">
        <f t="shared" si="91"/>
        <v>29755</v>
      </c>
      <c r="X336" s="63">
        <f t="shared" si="92"/>
        <v>38250</v>
      </c>
      <c r="Y336" s="151">
        <f t="shared" si="87"/>
        <v>733.42698597296226</v>
      </c>
      <c r="Z336" s="63">
        <f t="shared" si="88"/>
        <v>0</v>
      </c>
      <c r="AA336" s="153">
        <f t="shared" si="89"/>
        <v>108237.9053559851</v>
      </c>
      <c r="AB336" s="49">
        <f>(AA335+F336+S336+Z336)+((AA335+F336+S336+Z336)*(Dashboard!$I$20/'Amortization Schedule'!$D$13))</f>
        <v>108237.9053559851</v>
      </c>
      <c r="AC336" s="49">
        <f>(L335+J336+R336+K336)+((L335+J336+R336+K336)*(Dashboard!$I$20/'Amortization Schedule'!$D$13))</f>
        <v>102.5</v>
      </c>
      <c r="AD336" s="46">
        <f t="shared" si="90"/>
        <v>24347.759647450348</v>
      </c>
    </row>
    <row r="337" spans="3:30" x14ac:dyDescent="0.25">
      <c r="C337" s="150">
        <f t="shared" ca="1" si="76"/>
        <v>52764</v>
      </c>
      <c r="D337" s="149">
        <v>318</v>
      </c>
      <c r="E337" s="120"/>
      <c r="F337" s="151">
        <f t="shared" si="77"/>
        <v>733.42698597296226</v>
      </c>
      <c r="G337" s="63">
        <v>0</v>
      </c>
      <c r="H337" s="153">
        <f t="shared" si="78"/>
        <v>28451.392938169633</v>
      </c>
      <c r="I337" s="115"/>
      <c r="J337" s="151">
        <f t="shared" si="79"/>
        <v>0</v>
      </c>
      <c r="K337" s="133">
        <v>100</v>
      </c>
      <c r="L337" s="153">
        <f t="shared" si="80"/>
        <v>0</v>
      </c>
      <c r="M337" s="115"/>
      <c r="N337" s="63">
        <f t="shared" si="81"/>
        <v>109.03419647873926</v>
      </c>
      <c r="O337" s="63">
        <f t="shared" si="82"/>
        <v>0</v>
      </c>
      <c r="P337" s="63">
        <f t="shared" si="83"/>
        <v>0</v>
      </c>
      <c r="Q337" s="63">
        <f t="shared" si="84"/>
        <v>624.39278949422294</v>
      </c>
      <c r="R337" s="63">
        <f t="shared" si="85"/>
        <v>0</v>
      </c>
      <c r="S337" s="63">
        <f t="shared" si="86"/>
        <v>0</v>
      </c>
      <c r="T337" s="63">
        <f t="shared" si="93"/>
        <v>118019.16434059765</v>
      </c>
      <c r="U337" s="63">
        <f t="shared" si="94"/>
        <v>106650.0000000001</v>
      </c>
      <c r="W337" s="63">
        <f t="shared" si="91"/>
        <v>29855</v>
      </c>
      <c r="X337" s="63">
        <f t="shared" si="92"/>
        <v>38250</v>
      </c>
      <c r="Y337" s="151">
        <f t="shared" si="87"/>
        <v>733.42698597296226</v>
      </c>
      <c r="Z337" s="63">
        <f t="shared" si="88"/>
        <v>0</v>
      </c>
      <c r="AA337" s="153">
        <f t="shared" si="89"/>
        <v>111695.61565050702</v>
      </c>
      <c r="AB337" s="49">
        <f>(AA336+F337+S337+Z337)+((AA336+F337+S337+Z337)*(Dashboard!$I$20/'Amortization Schedule'!$D$13))</f>
        <v>111695.61565050702</v>
      </c>
      <c r="AC337" s="49">
        <f>(L336+J337+R337+K337)+((L336+J337+R337+K337)*(Dashboard!$I$20/'Amortization Schedule'!$D$13))</f>
        <v>102.5</v>
      </c>
      <c r="AD337" s="46">
        <f t="shared" si="90"/>
        <v>24456.793843929088</v>
      </c>
    </row>
    <row r="338" spans="3:30" x14ac:dyDescent="0.25">
      <c r="C338" s="150">
        <f t="shared" ca="1" si="76"/>
        <v>52794</v>
      </c>
      <c r="D338" s="149">
        <v>319</v>
      </c>
      <c r="E338" s="120"/>
      <c r="F338" s="151">
        <f t="shared" si="77"/>
        <v>733.42698597296226</v>
      </c>
      <c r="G338" s="63">
        <v>0</v>
      </c>
      <c r="H338" s="153">
        <f t="shared" si="78"/>
        <v>27824.658675714807</v>
      </c>
      <c r="I338" s="115"/>
      <c r="J338" s="151">
        <f t="shared" si="79"/>
        <v>0</v>
      </c>
      <c r="K338" s="133">
        <v>100</v>
      </c>
      <c r="L338" s="153">
        <f t="shared" si="80"/>
        <v>0</v>
      </c>
      <c r="M338" s="115"/>
      <c r="N338" s="63">
        <f t="shared" si="81"/>
        <v>106.69272351813592</v>
      </c>
      <c r="O338" s="63">
        <f t="shared" si="82"/>
        <v>0</v>
      </c>
      <c r="P338" s="63">
        <f t="shared" si="83"/>
        <v>0</v>
      </c>
      <c r="Q338" s="63">
        <f t="shared" si="84"/>
        <v>626.73426245482642</v>
      </c>
      <c r="R338" s="63">
        <f t="shared" si="85"/>
        <v>0</v>
      </c>
      <c r="S338" s="63">
        <f t="shared" si="86"/>
        <v>0</v>
      </c>
      <c r="T338" s="63">
        <f t="shared" si="93"/>
        <v>118019.16434059765</v>
      </c>
      <c r="U338" s="63">
        <f t="shared" si="94"/>
        <v>106650.0000000001</v>
      </c>
      <c r="W338" s="63">
        <f t="shared" si="91"/>
        <v>29955</v>
      </c>
      <c r="X338" s="63">
        <f t="shared" si="92"/>
        <v>38250</v>
      </c>
      <c r="Y338" s="151">
        <f t="shared" si="87"/>
        <v>733.42698597296226</v>
      </c>
      <c r="Z338" s="63">
        <f t="shared" si="88"/>
        <v>0</v>
      </c>
      <c r="AA338" s="153">
        <f t="shared" si="89"/>
        <v>115239.76870239199</v>
      </c>
      <c r="AB338" s="49">
        <f>(AA337+F338+S338+Z338)+((AA337+F338+S338+Z338)*(Dashboard!$I$20/'Amortization Schedule'!$D$13))</f>
        <v>115239.76870239199</v>
      </c>
      <c r="AC338" s="49">
        <f>(L337+J338+R338+K338)+((L337+J338+R338+K338)*(Dashboard!$I$20/'Amortization Schedule'!$D$13))</f>
        <v>102.5</v>
      </c>
      <c r="AD338" s="46">
        <f t="shared" si="90"/>
        <v>24563.486567447224</v>
      </c>
    </row>
    <row r="339" spans="3:30" x14ac:dyDescent="0.25">
      <c r="C339" s="150">
        <f t="shared" ref="C339:C379" ca="1" si="95">$D$11+(D339*30)</f>
        <v>52824</v>
      </c>
      <c r="D339" s="149">
        <v>320</v>
      </c>
      <c r="E339" s="120"/>
      <c r="F339" s="151">
        <f t="shared" si="77"/>
        <v>733.42698597296226</v>
      </c>
      <c r="G339" s="63">
        <v>0</v>
      </c>
      <c r="H339" s="153">
        <f t="shared" si="78"/>
        <v>27195.574159775773</v>
      </c>
      <c r="I339" s="115"/>
      <c r="J339" s="151">
        <f t="shared" si="79"/>
        <v>0</v>
      </c>
      <c r="K339" s="133">
        <v>100</v>
      </c>
      <c r="L339" s="153">
        <f t="shared" si="80"/>
        <v>0</v>
      </c>
      <c r="M339" s="115"/>
      <c r="N339" s="63">
        <f t="shared" si="81"/>
        <v>104.34247003393033</v>
      </c>
      <c r="O339" s="63">
        <f t="shared" si="82"/>
        <v>0</v>
      </c>
      <c r="P339" s="63">
        <f t="shared" si="83"/>
        <v>0</v>
      </c>
      <c r="Q339" s="63">
        <f t="shared" si="84"/>
        <v>629.08451593903192</v>
      </c>
      <c r="R339" s="63">
        <f t="shared" si="85"/>
        <v>0</v>
      </c>
      <c r="S339" s="63">
        <f t="shared" si="86"/>
        <v>0</v>
      </c>
      <c r="T339" s="63">
        <f t="shared" si="93"/>
        <v>118019.16434059765</v>
      </c>
      <c r="U339" s="63">
        <f t="shared" si="94"/>
        <v>106650.0000000001</v>
      </c>
      <c r="W339" s="63">
        <f t="shared" si="91"/>
        <v>30055</v>
      </c>
      <c r="X339" s="63">
        <f t="shared" si="92"/>
        <v>38250</v>
      </c>
      <c r="Y339" s="151">
        <f t="shared" si="87"/>
        <v>733.42698597296226</v>
      </c>
      <c r="Z339" s="63">
        <f t="shared" si="88"/>
        <v>0</v>
      </c>
      <c r="AA339" s="153">
        <f t="shared" si="89"/>
        <v>118872.52558057407</v>
      </c>
      <c r="AB339" s="49">
        <f>(AA338+F339+S339+Z339)+((AA338+F339+S339+Z339)*(Dashboard!$I$20/'Amortization Schedule'!$D$13))</f>
        <v>118872.52558057407</v>
      </c>
      <c r="AC339" s="49">
        <f>(L338+J339+R339+K339)+((L338+J339+R339+K339)*(Dashboard!$I$20/'Amortization Schedule'!$D$13))</f>
        <v>102.5</v>
      </c>
      <c r="AD339" s="46">
        <f t="shared" si="90"/>
        <v>24667.829037481155</v>
      </c>
    </row>
    <row r="340" spans="3:30" x14ac:dyDescent="0.25">
      <c r="C340" s="150">
        <f t="shared" ca="1" si="95"/>
        <v>52854</v>
      </c>
      <c r="D340" s="149">
        <v>321</v>
      </c>
      <c r="E340" s="120"/>
      <c r="F340" s="151">
        <f t="shared" ref="F340:F379" si="96">IF(ROUND(H339,5)&gt;0,D$14,0)</f>
        <v>733.42698597296226</v>
      </c>
      <c r="G340" s="63">
        <v>0</v>
      </c>
      <c r="H340" s="153">
        <f t="shared" ref="H340:H379" si="97">IF(ROUND(H339,5)&gt;0,H339-Q340,0)</f>
        <v>26564.130576901971</v>
      </c>
      <c r="I340" s="115"/>
      <c r="J340" s="151">
        <f t="shared" ref="J340:J379" si="98">IF(ROUND(L339,5)&gt;0,D$14,0)</f>
        <v>0</v>
      </c>
      <c r="K340" s="133">
        <v>100</v>
      </c>
      <c r="L340" s="153">
        <f t="shared" ref="L340:L379" si="99">IF(AND(ROUND(L339,5)&gt;0,SUM(T339,W339)&lt;$D$9),L339-R340-K340,0)</f>
        <v>0</v>
      </c>
      <c r="M340" s="115"/>
      <c r="N340" s="63">
        <f t="shared" ref="N340:N379" si="100">IF(F340&gt;0,IPMT(D$12/D$13,D340,D$10*D$13,-D$9),0)</f>
        <v>101.98340309915895</v>
      </c>
      <c r="O340" s="63">
        <f t="shared" ref="O340:O379" si="101">IF(AND(J340&gt;0,SUM(T339,W339)&lt;$D$9),($D$12/$D$13)*L339,0)</f>
        <v>0</v>
      </c>
      <c r="P340" s="63">
        <f t="shared" ref="P340:P379" si="102">IF(AND(Y340&gt;0,SUM(U339,X339)&lt;$D$9),($D$12/$D$13)*AA339,0)</f>
        <v>0</v>
      </c>
      <c r="Q340" s="63">
        <f t="shared" ref="Q340:Q379" si="103">IF(F340&gt;0,PPMT(D$12/D$13,D340,D$10*D$13,-D$9),0)</f>
        <v>631.44358287380328</v>
      </c>
      <c r="R340" s="63">
        <f t="shared" ref="R340:R379" si="104">IF(AND(J340&gt;0,SUM(T339,W339)&lt;$D$9),MIN(J340-O340,L339),0)</f>
        <v>0</v>
      </c>
      <c r="S340" s="63">
        <f t="shared" ref="S340:S379" si="105">IF(AND(Y340&gt;0,SUM(U339,X339)&lt;$D$9),MIN(Y340-P340,AA339),0)</f>
        <v>0</v>
      </c>
      <c r="T340" s="63">
        <f t="shared" si="93"/>
        <v>118019.16434059765</v>
      </c>
      <c r="U340" s="63">
        <f t="shared" si="94"/>
        <v>106650.0000000001</v>
      </c>
      <c r="W340" s="63">
        <f t="shared" si="91"/>
        <v>30155</v>
      </c>
      <c r="X340" s="63">
        <f t="shared" si="92"/>
        <v>38250</v>
      </c>
      <c r="Y340" s="151">
        <f t="shared" ref="Y340:Y379" si="106">IF(ROUND(AA339,5)&gt;0,D$14,0)</f>
        <v>733.42698597296226</v>
      </c>
      <c r="Z340" s="63">
        <f t="shared" ref="Z340:Z379" si="107">IF(SUM(U339,X339)&lt;$D$9,$D$15,0)</f>
        <v>0</v>
      </c>
      <c r="AA340" s="153">
        <f t="shared" ref="AA340:AA379" si="108">IF(AND(ROUND(AA339,5)&gt;0,SUM(U339,X339)&lt;$D$9),AA339-S340-Z340,AB340)</f>
        <v>122596.10138071072</v>
      </c>
      <c r="AB340" s="49">
        <f>(AA339+F340+S340+Z340)+((AA339+F340+S340+Z340)*(Dashboard!$I$20/'Amortization Schedule'!$D$13))</f>
        <v>122596.10138071072</v>
      </c>
      <c r="AC340" s="49">
        <f>(L339+J340+R340+K340)+((L339+J340+R340+K340)*(Dashboard!$I$20/'Amortization Schedule'!$D$13))</f>
        <v>102.5</v>
      </c>
      <c r="AD340" s="46">
        <f t="shared" ref="AD340:AD379" si="109">SUM((N340-O340),AD339)</f>
        <v>24769.812440580314</v>
      </c>
    </row>
    <row r="341" spans="3:30" x14ac:dyDescent="0.25">
      <c r="C341" s="150">
        <f t="shared" ca="1" si="95"/>
        <v>52884</v>
      </c>
      <c r="D341" s="149">
        <v>322</v>
      </c>
      <c r="E341" s="120"/>
      <c r="F341" s="151">
        <f t="shared" si="96"/>
        <v>733.42698597296226</v>
      </c>
      <c r="G341" s="63">
        <v>0</v>
      </c>
      <c r="H341" s="153">
        <f t="shared" si="97"/>
        <v>25930.319080592391</v>
      </c>
      <c r="I341" s="115"/>
      <c r="J341" s="151">
        <f t="shared" si="98"/>
        <v>0</v>
      </c>
      <c r="K341" s="133">
        <v>100</v>
      </c>
      <c r="L341" s="153">
        <f t="shared" si="99"/>
        <v>0</v>
      </c>
      <c r="M341" s="115"/>
      <c r="N341" s="63">
        <f t="shared" si="100"/>
        <v>99.615489663382178</v>
      </c>
      <c r="O341" s="63">
        <f t="shared" si="101"/>
        <v>0</v>
      </c>
      <c r="P341" s="63">
        <f t="shared" si="102"/>
        <v>0</v>
      </c>
      <c r="Q341" s="63">
        <f t="shared" si="103"/>
        <v>633.81149630958009</v>
      </c>
      <c r="R341" s="63">
        <f t="shared" si="104"/>
        <v>0</v>
      </c>
      <c r="S341" s="63">
        <f t="shared" si="105"/>
        <v>0</v>
      </c>
      <c r="T341" s="63">
        <f t="shared" si="93"/>
        <v>118019.16434059765</v>
      </c>
      <c r="U341" s="63">
        <f t="shared" si="94"/>
        <v>106650.0000000001</v>
      </c>
      <c r="W341" s="63">
        <f t="shared" ref="W341:W379" si="110">W340+K341</f>
        <v>30255</v>
      </c>
      <c r="X341" s="63">
        <f t="shared" ref="X341:X379" si="111">X340+Z341</f>
        <v>38250</v>
      </c>
      <c r="Y341" s="151">
        <f t="shared" si="106"/>
        <v>733.42698597296226</v>
      </c>
      <c r="Z341" s="63">
        <f t="shared" si="107"/>
        <v>0</v>
      </c>
      <c r="AA341" s="153">
        <f t="shared" si="108"/>
        <v>126412.76657585078</v>
      </c>
      <c r="AB341" s="49">
        <f>(AA340+F341+S341+Z341)+((AA340+F341+S341+Z341)*(Dashboard!$I$20/'Amortization Schedule'!$D$13))</f>
        <v>126412.76657585078</v>
      </c>
      <c r="AC341" s="49">
        <f>(L340+J341+R341+K341)+((L340+J341+R341+K341)*(Dashboard!$I$20/'Amortization Schedule'!$D$13))</f>
        <v>102.5</v>
      </c>
      <c r="AD341" s="46">
        <f t="shared" si="109"/>
        <v>24869.427930243695</v>
      </c>
    </row>
    <row r="342" spans="3:30" x14ac:dyDescent="0.25">
      <c r="C342" s="150">
        <f t="shared" ca="1" si="95"/>
        <v>52914</v>
      </c>
      <c r="D342" s="149">
        <v>323</v>
      </c>
      <c r="E342" s="120"/>
      <c r="F342" s="151">
        <f t="shared" si="96"/>
        <v>733.42698597296226</v>
      </c>
      <c r="G342" s="63">
        <v>0</v>
      </c>
      <c r="H342" s="153">
        <f t="shared" si="97"/>
        <v>25294.13079117165</v>
      </c>
      <c r="I342" s="115"/>
      <c r="J342" s="151">
        <f t="shared" si="98"/>
        <v>0</v>
      </c>
      <c r="K342" s="133">
        <v>100</v>
      </c>
      <c r="L342" s="153">
        <f t="shared" si="99"/>
        <v>0</v>
      </c>
      <c r="M342" s="115"/>
      <c r="N342" s="63">
        <f t="shared" si="100"/>
        <v>97.238696552221256</v>
      </c>
      <c r="O342" s="63">
        <f t="shared" si="101"/>
        <v>0</v>
      </c>
      <c r="P342" s="63">
        <f t="shared" si="102"/>
        <v>0</v>
      </c>
      <c r="Q342" s="63">
        <f t="shared" si="103"/>
        <v>636.18828942074094</v>
      </c>
      <c r="R342" s="63">
        <f t="shared" si="104"/>
        <v>0</v>
      </c>
      <c r="S342" s="63">
        <f t="shared" si="105"/>
        <v>0</v>
      </c>
      <c r="T342" s="63">
        <f t="shared" ref="T342:T379" si="112">T341+R342</f>
        <v>118019.16434059765</v>
      </c>
      <c r="U342" s="63">
        <f t="shared" ref="U342:U379" si="113">U341+S342</f>
        <v>106650.0000000001</v>
      </c>
      <c r="W342" s="63">
        <f t="shared" si="110"/>
        <v>30355</v>
      </c>
      <c r="X342" s="63">
        <f t="shared" si="111"/>
        <v>38250</v>
      </c>
      <c r="Y342" s="151">
        <f t="shared" si="106"/>
        <v>733.42698597296226</v>
      </c>
      <c r="Z342" s="63">
        <f t="shared" si="107"/>
        <v>0</v>
      </c>
      <c r="AA342" s="153">
        <f t="shared" si="108"/>
        <v>130324.84840086933</v>
      </c>
      <c r="AB342" s="49">
        <f>(AA341+F342+S342+Z342)+((AA341+F342+S342+Z342)*(Dashboard!$I$20/'Amortization Schedule'!$D$13))</f>
        <v>130324.84840086933</v>
      </c>
      <c r="AC342" s="49">
        <f>(L341+J342+R342+K342)+((L341+J342+R342+K342)*(Dashboard!$I$20/'Amortization Schedule'!$D$13))</f>
        <v>102.5</v>
      </c>
      <c r="AD342" s="46">
        <f t="shared" si="109"/>
        <v>24966.666626795915</v>
      </c>
    </row>
    <row r="343" spans="3:30" x14ac:dyDescent="0.25">
      <c r="C343" s="150">
        <f t="shared" ca="1" si="95"/>
        <v>52944</v>
      </c>
      <c r="D343" s="149">
        <v>324</v>
      </c>
      <c r="E343" s="120"/>
      <c r="F343" s="151">
        <f t="shared" si="96"/>
        <v>733.42698597296226</v>
      </c>
      <c r="G343" s="63">
        <v>0</v>
      </c>
      <c r="H343" s="153">
        <f t="shared" si="97"/>
        <v>24655.556795665583</v>
      </c>
      <c r="I343" s="115"/>
      <c r="J343" s="151">
        <f t="shared" si="98"/>
        <v>0</v>
      </c>
      <c r="K343" s="133">
        <v>100</v>
      </c>
      <c r="L343" s="153">
        <f t="shared" si="99"/>
        <v>0</v>
      </c>
      <c r="M343" s="115"/>
      <c r="N343" s="63">
        <f t="shared" si="100"/>
        <v>94.852990466893488</v>
      </c>
      <c r="O343" s="63">
        <f t="shared" si="101"/>
        <v>0</v>
      </c>
      <c r="P343" s="63">
        <f t="shared" si="102"/>
        <v>0</v>
      </c>
      <c r="Q343" s="63">
        <f t="shared" si="103"/>
        <v>638.57399550606874</v>
      </c>
      <c r="R343" s="63">
        <f t="shared" si="104"/>
        <v>0</v>
      </c>
      <c r="S343" s="63">
        <f t="shared" si="105"/>
        <v>0</v>
      </c>
      <c r="T343" s="63">
        <f t="shared" si="112"/>
        <v>118019.16434059765</v>
      </c>
      <c r="U343" s="63">
        <f t="shared" si="113"/>
        <v>106650.0000000001</v>
      </c>
      <c r="W343" s="63">
        <f t="shared" si="110"/>
        <v>30455</v>
      </c>
      <c r="X343" s="63">
        <f t="shared" si="111"/>
        <v>38250</v>
      </c>
      <c r="Y343" s="151">
        <f t="shared" si="106"/>
        <v>733.42698597296226</v>
      </c>
      <c r="Z343" s="63">
        <f t="shared" si="107"/>
        <v>0</v>
      </c>
      <c r="AA343" s="153">
        <f t="shared" si="108"/>
        <v>134334.73227151335</v>
      </c>
      <c r="AB343" s="49">
        <f>(AA342+F343+S343+Z343)+((AA342+F343+S343+Z343)*(Dashboard!$I$20/'Amortization Schedule'!$D$13))</f>
        <v>134334.73227151335</v>
      </c>
      <c r="AC343" s="49">
        <f>(L342+J343+R343+K343)+((L342+J343+R343+K343)*(Dashboard!$I$20/'Amortization Schedule'!$D$13))</f>
        <v>102.5</v>
      </c>
      <c r="AD343" s="46">
        <f t="shared" si="109"/>
        <v>25061.519617262809</v>
      </c>
    </row>
    <row r="344" spans="3:30" x14ac:dyDescent="0.25">
      <c r="C344" s="150">
        <f t="shared" ca="1" si="95"/>
        <v>52974</v>
      </c>
      <c r="D344" s="149">
        <v>325</v>
      </c>
      <c r="E344" s="120"/>
      <c r="F344" s="151">
        <f t="shared" si="96"/>
        <v>733.42698597296226</v>
      </c>
      <c r="G344" s="63">
        <v>0</v>
      </c>
      <c r="H344" s="153">
        <f t="shared" si="97"/>
        <v>24014.588147676368</v>
      </c>
      <c r="I344" s="115"/>
      <c r="J344" s="151">
        <f t="shared" si="98"/>
        <v>0</v>
      </c>
      <c r="K344" s="133">
        <v>100</v>
      </c>
      <c r="L344" s="153">
        <f t="shared" si="99"/>
        <v>0</v>
      </c>
      <c r="M344" s="115"/>
      <c r="N344" s="63">
        <f t="shared" si="100"/>
        <v>92.458337983745736</v>
      </c>
      <c r="O344" s="63">
        <f t="shared" si="101"/>
        <v>0</v>
      </c>
      <c r="P344" s="63">
        <f t="shared" si="102"/>
        <v>0</v>
      </c>
      <c r="Q344" s="63">
        <f t="shared" si="103"/>
        <v>640.96864798921649</v>
      </c>
      <c r="R344" s="63">
        <f t="shared" si="104"/>
        <v>0</v>
      </c>
      <c r="S344" s="63">
        <f t="shared" si="105"/>
        <v>0</v>
      </c>
      <c r="T344" s="63">
        <f t="shared" si="112"/>
        <v>118019.16434059765</v>
      </c>
      <c r="U344" s="63">
        <f t="shared" si="113"/>
        <v>106650.0000000001</v>
      </c>
      <c r="W344" s="63">
        <f t="shared" si="110"/>
        <v>30555</v>
      </c>
      <c r="X344" s="63">
        <f t="shared" si="111"/>
        <v>38250</v>
      </c>
      <c r="Y344" s="151">
        <f t="shared" si="106"/>
        <v>733.42698597296226</v>
      </c>
      <c r="Z344" s="63">
        <f t="shared" si="107"/>
        <v>0</v>
      </c>
      <c r="AA344" s="153">
        <f t="shared" si="108"/>
        <v>138444.86323892348</v>
      </c>
      <c r="AB344" s="49">
        <f>(AA343+F344+S344+Z344)+((AA343+F344+S344+Z344)*(Dashboard!$I$20/'Amortization Schedule'!$D$13))</f>
        <v>138444.86323892348</v>
      </c>
      <c r="AC344" s="49">
        <f>(L343+J344+R344+K344)+((L343+J344+R344+K344)*(Dashboard!$I$20/'Amortization Schedule'!$D$13))</f>
        <v>102.5</v>
      </c>
      <c r="AD344" s="46">
        <f t="shared" si="109"/>
        <v>25153.977955246555</v>
      </c>
    </row>
    <row r="345" spans="3:30" x14ac:dyDescent="0.25">
      <c r="C345" s="150">
        <f t="shared" ca="1" si="95"/>
        <v>53004</v>
      </c>
      <c r="D345" s="149">
        <v>326</v>
      </c>
      <c r="E345" s="120"/>
      <c r="F345" s="151">
        <f t="shared" si="96"/>
        <v>733.42698597296226</v>
      </c>
      <c r="G345" s="63">
        <v>0</v>
      </c>
      <c r="H345" s="153">
        <f t="shared" si="97"/>
        <v>23371.215867257193</v>
      </c>
      <c r="I345" s="115"/>
      <c r="J345" s="151">
        <f t="shared" si="98"/>
        <v>0</v>
      </c>
      <c r="K345" s="133">
        <v>100</v>
      </c>
      <c r="L345" s="153">
        <f t="shared" si="99"/>
        <v>0</v>
      </c>
      <c r="M345" s="115"/>
      <c r="N345" s="63">
        <f t="shared" si="100"/>
        <v>90.054705553786178</v>
      </c>
      <c r="O345" s="63">
        <f t="shared" si="101"/>
        <v>0</v>
      </c>
      <c r="P345" s="63">
        <f t="shared" si="102"/>
        <v>0</v>
      </c>
      <c r="Q345" s="63">
        <f t="shared" si="103"/>
        <v>643.37228041917604</v>
      </c>
      <c r="R345" s="63">
        <f t="shared" si="104"/>
        <v>0</v>
      </c>
      <c r="S345" s="63">
        <f t="shared" si="105"/>
        <v>0</v>
      </c>
      <c r="T345" s="63">
        <f t="shared" si="112"/>
        <v>118019.16434059765</v>
      </c>
      <c r="U345" s="63">
        <f t="shared" si="113"/>
        <v>106650.0000000001</v>
      </c>
      <c r="W345" s="63">
        <f t="shared" si="110"/>
        <v>30655</v>
      </c>
      <c r="X345" s="63">
        <f t="shared" si="111"/>
        <v>38250</v>
      </c>
      <c r="Y345" s="151">
        <f t="shared" si="106"/>
        <v>733.42698597296226</v>
      </c>
      <c r="Z345" s="63">
        <f t="shared" si="107"/>
        <v>0</v>
      </c>
      <c r="AA345" s="153">
        <f t="shared" si="108"/>
        <v>142657.74748051885</v>
      </c>
      <c r="AB345" s="49">
        <f>(AA344+F345+S345+Z345)+((AA344+F345+S345+Z345)*(Dashboard!$I$20/'Amortization Schedule'!$D$13))</f>
        <v>142657.74748051885</v>
      </c>
      <c r="AC345" s="49">
        <f>(L344+J345+R345+K345)+((L344+J345+R345+K345)*(Dashboard!$I$20/'Amortization Schedule'!$D$13))</f>
        <v>102.5</v>
      </c>
      <c r="AD345" s="46">
        <f t="shared" si="109"/>
        <v>25244.032660800342</v>
      </c>
    </row>
    <row r="346" spans="3:30" x14ac:dyDescent="0.25">
      <c r="C346" s="150">
        <f t="shared" ca="1" si="95"/>
        <v>53034</v>
      </c>
      <c r="D346" s="149">
        <v>327</v>
      </c>
      <c r="E346" s="120"/>
      <c r="F346" s="151">
        <f t="shared" si="96"/>
        <v>733.42698597296226</v>
      </c>
      <c r="G346" s="63">
        <v>0</v>
      </c>
      <c r="H346" s="153">
        <f t="shared" si="97"/>
        <v>22725.430940786446</v>
      </c>
      <c r="I346" s="115"/>
      <c r="J346" s="151">
        <f t="shared" si="98"/>
        <v>0</v>
      </c>
      <c r="K346" s="133">
        <v>100</v>
      </c>
      <c r="L346" s="153">
        <f t="shared" si="99"/>
        <v>0</v>
      </c>
      <c r="M346" s="115"/>
      <c r="N346" s="63">
        <f t="shared" si="100"/>
        <v>87.642059502214252</v>
      </c>
      <c r="O346" s="63">
        <f t="shared" si="101"/>
        <v>0</v>
      </c>
      <c r="P346" s="63">
        <f t="shared" si="102"/>
        <v>0</v>
      </c>
      <c r="Q346" s="63">
        <f t="shared" si="103"/>
        <v>645.78492647074791</v>
      </c>
      <c r="R346" s="63">
        <f t="shared" si="104"/>
        <v>0</v>
      </c>
      <c r="S346" s="63">
        <f t="shared" si="105"/>
        <v>0</v>
      </c>
      <c r="T346" s="63">
        <f t="shared" si="112"/>
        <v>118019.16434059765</v>
      </c>
      <c r="U346" s="63">
        <f t="shared" si="113"/>
        <v>106650.0000000001</v>
      </c>
      <c r="W346" s="63">
        <f t="shared" si="110"/>
        <v>30755</v>
      </c>
      <c r="X346" s="63">
        <f t="shared" si="111"/>
        <v>38250</v>
      </c>
      <c r="Y346" s="151">
        <f t="shared" si="106"/>
        <v>733.42698597296226</v>
      </c>
      <c r="Z346" s="63">
        <f t="shared" si="107"/>
        <v>0</v>
      </c>
      <c r="AA346" s="153">
        <f t="shared" si="108"/>
        <v>146975.95382815413</v>
      </c>
      <c r="AB346" s="49">
        <f>(AA345+F346+S346+Z346)+((AA345+F346+S346+Z346)*(Dashboard!$I$20/'Amortization Schedule'!$D$13))</f>
        <v>146975.95382815413</v>
      </c>
      <c r="AC346" s="49">
        <f>(L345+J346+R346+K346)+((L345+J346+R346+K346)*(Dashboard!$I$20/'Amortization Schedule'!$D$13))</f>
        <v>102.5</v>
      </c>
      <c r="AD346" s="46">
        <f t="shared" si="109"/>
        <v>25331.674720302555</v>
      </c>
    </row>
    <row r="347" spans="3:30" x14ac:dyDescent="0.25">
      <c r="C347" s="150">
        <f t="shared" ca="1" si="95"/>
        <v>53064</v>
      </c>
      <c r="D347" s="149">
        <v>328</v>
      </c>
      <c r="E347" s="120"/>
      <c r="F347" s="151">
        <f t="shared" si="96"/>
        <v>733.42698597296226</v>
      </c>
      <c r="G347" s="63">
        <v>0</v>
      </c>
      <c r="H347" s="153">
        <f t="shared" si="97"/>
        <v>22077.224320841433</v>
      </c>
      <c r="I347" s="115"/>
      <c r="J347" s="151">
        <f t="shared" si="98"/>
        <v>0</v>
      </c>
      <c r="K347" s="133">
        <v>100</v>
      </c>
      <c r="L347" s="153">
        <f t="shared" si="99"/>
        <v>0</v>
      </c>
      <c r="M347" s="115"/>
      <c r="N347" s="63">
        <f t="shared" si="100"/>
        <v>85.220366027948955</v>
      </c>
      <c r="O347" s="63">
        <f t="shared" si="101"/>
        <v>0</v>
      </c>
      <c r="P347" s="63">
        <f t="shared" si="102"/>
        <v>0</v>
      </c>
      <c r="Q347" s="63">
        <f t="shared" si="103"/>
        <v>648.20661994501336</v>
      </c>
      <c r="R347" s="63">
        <f t="shared" si="104"/>
        <v>0</v>
      </c>
      <c r="S347" s="63">
        <f t="shared" si="105"/>
        <v>0</v>
      </c>
      <c r="T347" s="63">
        <f t="shared" si="112"/>
        <v>118019.16434059765</v>
      </c>
      <c r="U347" s="63">
        <f t="shared" si="113"/>
        <v>106650.0000000001</v>
      </c>
      <c r="W347" s="63">
        <f t="shared" si="110"/>
        <v>30855</v>
      </c>
      <c r="X347" s="63">
        <f t="shared" si="111"/>
        <v>38250</v>
      </c>
      <c r="Y347" s="151">
        <f t="shared" si="106"/>
        <v>733.42698597296226</v>
      </c>
      <c r="Z347" s="63">
        <f t="shared" si="107"/>
        <v>0</v>
      </c>
      <c r="AA347" s="153">
        <f t="shared" si="108"/>
        <v>151402.11533448027</v>
      </c>
      <c r="AB347" s="49">
        <f>(AA346+F347+S347+Z347)+((AA346+F347+S347+Z347)*(Dashboard!$I$20/'Amortization Schedule'!$D$13))</f>
        <v>151402.11533448027</v>
      </c>
      <c r="AC347" s="49">
        <f>(L346+J347+R347+K347)+((L346+J347+R347+K347)*(Dashboard!$I$20/'Amortization Schedule'!$D$13))</f>
        <v>102.5</v>
      </c>
      <c r="AD347" s="46">
        <f t="shared" si="109"/>
        <v>25416.895086330504</v>
      </c>
    </row>
    <row r="348" spans="3:30" x14ac:dyDescent="0.25">
      <c r="C348" s="150">
        <f t="shared" ca="1" si="95"/>
        <v>53094</v>
      </c>
      <c r="D348" s="149">
        <v>329</v>
      </c>
      <c r="E348" s="120"/>
      <c r="F348" s="151">
        <f t="shared" si="96"/>
        <v>733.42698597296226</v>
      </c>
      <c r="G348" s="63">
        <v>0</v>
      </c>
      <c r="H348" s="153">
        <f t="shared" si="97"/>
        <v>21426.586926071624</v>
      </c>
      <c r="I348" s="115"/>
      <c r="J348" s="151">
        <f t="shared" si="98"/>
        <v>0</v>
      </c>
      <c r="K348" s="133">
        <v>100</v>
      </c>
      <c r="L348" s="153">
        <f t="shared" si="99"/>
        <v>0</v>
      </c>
      <c r="M348" s="115"/>
      <c r="N348" s="63">
        <f t="shared" si="100"/>
        <v>82.78959120315514</v>
      </c>
      <c r="O348" s="63">
        <f t="shared" si="101"/>
        <v>0</v>
      </c>
      <c r="P348" s="63">
        <f t="shared" si="102"/>
        <v>0</v>
      </c>
      <c r="Q348" s="63">
        <f t="shared" si="103"/>
        <v>650.63739476980709</v>
      </c>
      <c r="R348" s="63">
        <f t="shared" si="104"/>
        <v>0</v>
      </c>
      <c r="S348" s="63">
        <f t="shared" si="105"/>
        <v>0</v>
      </c>
      <c r="T348" s="63">
        <f t="shared" si="112"/>
        <v>118019.16434059765</v>
      </c>
      <c r="U348" s="63">
        <f t="shared" si="113"/>
        <v>106650.0000000001</v>
      </c>
      <c r="W348" s="63">
        <f t="shared" si="110"/>
        <v>30955</v>
      </c>
      <c r="X348" s="63">
        <f t="shared" si="111"/>
        <v>38250</v>
      </c>
      <c r="Y348" s="151">
        <f t="shared" si="106"/>
        <v>733.42698597296226</v>
      </c>
      <c r="Z348" s="63">
        <f t="shared" si="107"/>
        <v>0</v>
      </c>
      <c r="AA348" s="153">
        <f t="shared" si="108"/>
        <v>155938.93087846457</v>
      </c>
      <c r="AB348" s="49">
        <f>(AA347+F348+S348+Z348)+((AA347+F348+S348+Z348)*(Dashboard!$I$20/'Amortization Schedule'!$D$13))</f>
        <v>155938.93087846457</v>
      </c>
      <c r="AC348" s="49">
        <f>(L347+J348+R348+K348)+((L347+J348+R348+K348)*(Dashboard!$I$20/'Amortization Schedule'!$D$13))</f>
        <v>102.5</v>
      </c>
      <c r="AD348" s="46">
        <f t="shared" si="109"/>
        <v>25499.68467753366</v>
      </c>
    </row>
    <row r="349" spans="3:30" x14ac:dyDescent="0.25">
      <c r="C349" s="150">
        <f t="shared" ca="1" si="95"/>
        <v>53124</v>
      </c>
      <c r="D349" s="149">
        <v>330</v>
      </c>
      <c r="E349" s="120"/>
      <c r="F349" s="151">
        <f t="shared" si="96"/>
        <v>733.42698597296226</v>
      </c>
      <c r="G349" s="63">
        <v>0</v>
      </c>
      <c r="H349" s="153">
        <f t="shared" si="97"/>
        <v>20773.509641071432</v>
      </c>
      <c r="I349" s="115"/>
      <c r="J349" s="151">
        <f t="shared" si="98"/>
        <v>0</v>
      </c>
      <c r="K349" s="133">
        <v>100</v>
      </c>
      <c r="L349" s="153">
        <f t="shared" si="99"/>
        <v>0</v>
      </c>
      <c r="M349" s="115"/>
      <c r="N349" s="63">
        <f t="shared" si="100"/>
        <v>80.349700972768375</v>
      </c>
      <c r="O349" s="63">
        <f t="shared" si="101"/>
        <v>0</v>
      </c>
      <c r="P349" s="63">
        <f t="shared" si="102"/>
        <v>0</v>
      </c>
      <c r="Q349" s="63">
        <f t="shared" si="103"/>
        <v>653.07728500019391</v>
      </c>
      <c r="R349" s="63">
        <f t="shared" si="104"/>
        <v>0</v>
      </c>
      <c r="S349" s="63">
        <f t="shared" si="105"/>
        <v>0</v>
      </c>
      <c r="T349" s="63">
        <f t="shared" si="112"/>
        <v>118019.16434059765</v>
      </c>
      <c r="U349" s="63">
        <f t="shared" si="113"/>
        <v>106650.0000000001</v>
      </c>
      <c r="W349" s="63">
        <f t="shared" si="110"/>
        <v>31055</v>
      </c>
      <c r="X349" s="63">
        <f t="shared" si="111"/>
        <v>38250</v>
      </c>
      <c r="Y349" s="151">
        <f t="shared" si="106"/>
        <v>733.42698597296226</v>
      </c>
      <c r="Z349" s="63">
        <f t="shared" si="107"/>
        <v>0</v>
      </c>
      <c r="AA349" s="153">
        <f t="shared" si="108"/>
        <v>160589.16681104849</v>
      </c>
      <c r="AB349" s="49">
        <f>(AA348+F349+S349+Z349)+((AA348+F349+S349+Z349)*(Dashboard!$I$20/'Amortization Schedule'!$D$13))</f>
        <v>160589.16681104849</v>
      </c>
      <c r="AC349" s="49">
        <f>(L348+J349+R349+K349)+((L348+J349+R349+K349)*(Dashboard!$I$20/'Amortization Schedule'!$D$13))</f>
        <v>102.5</v>
      </c>
      <c r="AD349" s="46">
        <f t="shared" si="109"/>
        <v>25580.034378506429</v>
      </c>
    </row>
    <row r="350" spans="3:30" x14ac:dyDescent="0.25">
      <c r="C350" s="150">
        <f t="shared" ca="1" si="95"/>
        <v>53154</v>
      </c>
      <c r="D350" s="149">
        <v>331</v>
      </c>
      <c r="E350" s="120"/>
      <c r="F350" s="151">
        <f t="shared" si="96"/>
        <v>733.42698597296226</v>
      </c>
      <c r="G350" s="63">
        <v>0</v>
      </c>
      <c r="H350" s="153">
        <f t="shared" si="97"/>
        <v>20117.983316252488</v>
      </c>
      <c r="I350" s="115"/>
      <c r="J350" s="151">
        <f t="shared" si="98"/>
        <v>0</v>
      </c>
      <c r="K350" s="133">
        <v>100</v>
      </c>
      <c r="L350" s="153">
        <f t="shared" si="99"/>
        <v>0</v>
      </c>
      <c r="M350" s="115"/>
      <c r="N350" s="63">
        <f t="shared" si="100"/>
        <v>77.900661154017641</v>
      </c>
      <c r="O350" s="63">
        <f t="shared" si="101"/>
        <v>0</v>
      </c>
      <c r="P350" s="63">
        <f t="shared" si="102"/>
        <v>0</v>
      </c>
      <c r="Q350" s="63">
        <f t="shared" si="103"/>
        <v>655.52632481894466</v>
      </c>
      <c r="R350" s="63">
        <f t="shared" si="104"/>
        <v>0</v>
      </c>
      <c r="S350" s="63">
        <f t="shared" si="105"/>
        <v>0</v>
      </c>
      <c r="T350" s="63">
        <f t="shared" si="112"/>
        <v>118019.16434059765</v>
      </c>
      <c r="U350" s="63">
        <f t="shared" si="113"/>
        <v>106650.0000000001</v>
      </c>
      <c r="W350" s="63">
        <f t="shared" si="110"/>
        <v>31155</v>
      </c>
      <c r="X350" s="63">
        <f t="shared" si="111"/>
        <v>38250</v>
      </c>
      <c r="Y350" s="151">
        <f t="shared" si="106"/>
        <v>733.42698597296226</v>
      </c>
      <c r="Z350" s="63">
        <f t="shared" si="107"/>
        <v>0</v>
      </c>
      <c r="AA350" s="153">
        <f t="shared" si="108"/>
        <v>165355.658641947</v>
      </c>
      <c r="AB350" s="49">
        <f>(AA349+F350+S350+Z350)+((AA349+F350+S350+Z350)*(Dashboard!$I$20/'Amortization Schedule'!$D$13))</f>
        <v>165355.658641947</v>
      </c>
      <c r="AC350" s="49">
        <f>(L349+J350+R350+K350)+((L349+J350+R350+K350)*(Dashboard!$I$20/'Amortization Schedule'!$D$13))</f>
        <v>102.5</v>
      </c>
      <c r="AD350" s="46">
        <f t="shared" si="109"/>
        <v>25657.935039660446</v>
      </c>
    </row>
    <row r="351" spans="3:30" x14ac:dyDescent="0.25">
      <c r="C351" s="150">
        <f t="shared" ca="1" si="95"/>
        <v>53184</v>
      </c>
      <c r="D351" s="149">
        <v>332</v>
      </c>
      <c r="E351" s="120"/>
      <c r="F351" s="151">
        <f t="shared" si="96"/>
        <v>733.42698597296226</v>
      </c>
      <c r="G351" s="63">
        <v>0</v>
      </c>
      <c r="H351" s="153">
        <f t="shared" si="97"/>
        <v>19459.998767715471</v>
      </c>
      <c r="I351" s="115"/>
      <c r="J351" s="151">
        <f t="shared" si="98"/>
        <v>0</v>
      </c>
      <c r="K351" s="133">
        <v>100</v>
      </c>
      <c r="L351" s="153">
        <f t="shared" si="99"/>
        <v>0</v>
      </c>
      <c r="M351" s="115"/>
      <c r="N351" s="63">
        <f t="shared" si="100"/>
        <v>75.442437435946601</v>
      </c>
      <c r="O351" s="63">
        <f t="shared" si="101"/>
        <v>0</v>
      </c>
      <c r="P351" s="63">
        <f t="shared" si="102"/>
        <v>0</v>
      </c>
      <c r="Q351" s="63">
        <f t="shared" si="103"/>
        <v>657.98454853701571</v>
      </c>
      <c r="R351" s="63">
        <f t="shared" si="104"/>
        <v>0</v>
      </c>
      <c r="S351" s="63">
        <f t="shared" si="105"/>
        <v>0</v>
      </c>
      <c r="T351" s="63">
        <f t="shared" si="112"/>
        <v>118019.16434059765</v>
      </c>
      <c r="U351" s="63">
        <f t="shared" si="113"/>
        <v>106650.0000000001</v>
      </c>
      <c r="W351" s="63">
        <f t="shared" si="110"/>
        <v>31255</v>
      </c>
      <c r="X351" s="63">
        <f t="shared" si="111"/>
        <v>38250</v>
      </c>
      <c r="Y351" s="151">
        <f t="shared" si="106"/>
        <v>733.42698597296226</v>
      </c>
      <c r="Z351" s="63">
        <f t="shared" si="107"/>
        <v>0</v>
      </c>
      <c r="AA351" s="153">
        <f t="shared" si="108"/>
        <v>170241.31276861797</v>
      </c>
      <c r="AB351" s="49">
        <f>(AA350+F351+S351+Z351)+((AA350+F351+S351+Z351)*(Dashboard!$I$20/'Amortization Schedule'!$D$13))</f>
        <v>170241.31276861797</v>
      </c>
      <c r="AC351" s="49">
        <f>(L350+J351+R351+K351)+((L350+J351+R351+K351)*(Dashboard!$I$20/'Amortization Schedule'!$D$13))</f>
        <v>102.5</v>
      </c>
      <c r="AD351" s="46">
        <f t="shared" si="109"/>
        <v>25733.377477096394</v>
      </c>
    </row>
    <row r="352" spans="3:30" x14ac:dyDescent="0.25">
      <c r="C352" s="150">
        <f t="shared" ca="1" si="95"/>
        <v>53214</v>
      </c>
      <c r="D352" s="149">
        <v>333</v>
      </c>
      <c r="E352" s="120"/>
      <c r="F352" s="151">
        <f t="shared" si="96"/>
        <v>733.42698597296226</v>
      </c>
      <c r="G352" s="63">
        <v>0</v>
      </c>
      <c r="H352" s="153">
        <f t="shared" si="97"/>
        <v>18799.546777121443</v>
      </c>
      <c r="I352" s="115"/>
      <c r="J352" s="151">
        <f t="shared" si="98"/>
        <v>0</v>
      </c>
      <c r="K352" s="133">
        <v>100</v>
      </c>
      <c r="L352" s="153">
        <f t="shared" si="99"/>
        <v>0</v>
      </c>
      <c r="M352" s="115"/>
      <c r="N352" s="63">
        <f t="shared" si="100"/>
        <v>72.974995378932789</v>
      </c>
      <c r="O352" s="63">
        <f t="shared" si="101"/>
        <v>0</v>
      </c>
      <c r="P352" s="63">
        <f t="shared" si="102"/>
        <v>0</v>
      </c>
      <c r="Q352" s="63">
        <f t="shared" si="103"/>
        <v>660.45199059402944</v>
      </c>
      <c r="R352" s="63">
        <f t="shared" si="104"/>
        <v>0</v>
      </c>
      <c r="S352" s="63">
        <f t="shared" si="105"/>
        <v>0</v>
      </c>
      <c r="T352" s="63">
        <f t="shared" si="112"/>
        <v>118019.16434059765</v>
      </c>
      <c r="U352" s="63">
        <f t="shared" si="113"/>
        <v>106650.0000000001</v>
      </c>
      <c r="W352" s="63">
        <f t="shared" si="110"/>
        <v>31355</v>
      </c>
      <c r="X352" s="63">
        <f t="shared" si="111"/>
        <v>38250</v>
      </c>
      <c r="Y352" s="151">
        <f t="shared" si="106"/>
        <v>733.42698597296226</v>
      </c>
      <c r="Z352" s="63">
        <f t="shared" si="107"/>
        <v>0</v>
      </c>
      <c r="AA352" s="153">
        <f t="shared" si="108"/>
        <v>175249.10824845571</v>
      </c>
      <c r="AB352" s="49">
        <f>(AA351+F352+S352+Z352)+((AA351+F352+S352+Z352)*(Dashboard!$I$20/'Amortization Schedule'!$D$13))</f>
        <v>175249.10824845571</v>
      </c>
      <c r="AC352" s="49">
        <f>(L351+J352+R352+K352)+((L351+J352+R352+K352)*(Dashboard!$I$20/'Amortization Schedule'!$D$13))</f>
        <v>102.5</v>
      </c>
      <c r="AD352" s="46">
        <f t="shared" si="109"/>
        <v>25806.352472475326</v>
      </c>
    </row>
    <row r="353" spans="3:30" x14ac:dyDescent="0.25">
      <c r="C353" s="150">
        <f t="shared" ca="1" si="95"/>
        <v>53244</v>
      </c>
      <c r="D353" s="149">
        <v>334</v>
      </c>
      <c r="E353" s="120"/>
      <c r="F353" s="151">
        <f t="shared" si="96"/>
        <v>733.42698597296226</v>
      </c>
      <c r="G353" s="63">
        <v>0</v>
      </c>
      <c r="H353" s="153">
        <f t="shared" si="97"/>
        <v>18136.618091562686</v>
      </c>
      <c r="I353" s="115"/>
      <c r="J353" s="151">
        <f t="shared" si="98"/>
        <v>0</v>
      </c>
      <c r="K353" s="133">
        <v>100</v>
      </c>
      <c r="L353" s="153">
        <f t="shared" si="99"/>
        <v>0</v>
      </c>
      <c r="M353" s="115"/>
      <c r="N353" s="63">
        <f t="shared" si="100"/>
        <v>70.498300414205175</v>
      </c>
      <c r="O353" s="63">
        <f t="shared" si="101"/>
        <v>0</v>
      </c>
      <c r="P353" s="63">
        <f t="shared" si="102"/>
        <v>0</v>
      </c>
      <c r="Q353" s="63">
        <f t="shared" si="103"/>
        <v>662.92868555875714</v>
      </c>
      <c r="R353" s="63">
        <f t="shared" si="104"/>
        <v>0</v>
      </c>
      <c r="S353" s="63">
        <f t="shared" si="105"/>
        <v>0</v>
      </c>
      <c r="T353" s="63">
        <f t="shared" si="112"/>
        <v>118019.16434059765</v>
      </c>
      <c r="U353" s="63">
        <f t="shared" si="113"/>
        <v>106650.0000000001</v>
      </c>
      <c r="W353" s="63">
        <f t="shared" si="110"/>
        <v>31455</v>
      </c>
      <c r="X353" s="63">
        <f t="shared" si="111"/>
        <v>38250</v>
      </c>
      <c r="Y353" s="151">
        <f t="shared" si="106"/>
        <v>733.42698597296226</v>
      </c>
      <c r="Z353" s="63">
        <f t="shared" si="107"/>
        <v>0</v>
      </c>
      <c r="AA353" s="153">
        <f t="shared" si="108"/>
        <v>180382.0986152894</v>
      </c>
      <c r="AB353" s="49">
        <f>(AA352+F353+S353+Z353)+((AA352+F353+S353+Z353)*(Dashboard!$I$20/'Amortization Schedule'!$D$13))</f>
        <v>180382.0986152894</v>
      </c>
      <c r="AC353" s="49">
        <f>(L352+J353+R353+K353)+((L352+J353+R353+K353)*(Dashboard!$I$20/'Amortization Schedule'!$D$13))</f>
        <v>102.5</v>
      </c>
      <c r="AD353" s="46">
        <f t="shared" si="109"/>
        <v>25876.850772889531</v>
      </c>
    </row>
    <row r="354" spans="3:30" x14ac:dyDescent="0.25">
      <c r="C354" s="150">
        <f t="shared" ca="1" si="95"/>
        <v>53274</v>
      </c>
      <c r="D354" s="149">
        <v>335</v>
      </c>
      <c r="E354" s="120"/>
      <c r="F354" s="151">
        <f t="shared" si="96"/>
        <v>733.42698597296226</v>
      </c>
      <c r="G354" s="63">
        <v>0</v>
      </c>
      <c r="H354" s="153">
        <f t="shared" si="97"/>
        <v>17471.203423433086</v>
      </c>
      <c r="I354" s="115"/>
      <c r="J354" s="151">
        <f t="shared" si="98"/>
        <v>0</v>
      </c>
      <c r="K354" s="133">
        <v>100</v>
      </c>
      <c r="L354" s="153">
        <f t="shared" si="99"/>
        <v>0</v>
      </c>
      <c r="M354" s="115"/>
      <c r="N354" s="63">
        <f t="shared" si="100"/>
        <v>68.012317843359838</v>
      </c>
      <c r="O354" s="63">
        <f t="shared" si="101"/>
        <v>0</v>
      </c>
      <c r="P354" s="63">
        <f t="shared" si="102"/>
        <v>0</v>
      </c>
      <c r="Q354" s="63">
        <f t="shared" si="103"/>
        <v>665.41466812960243</v>
      </c>
      <c r="R354" s="63">
        <f t="shared" si="104"/>
        <v>0</v>
      </c>
      <c r="S354" s="63">
        <f t="shared" si="105"/>
        <v>0</v>
      </c>
      <c r="T354" s="63">
        <f t="shared" si="112"/>
        <v>118019.16434059765</v>
      </c>
      <c r="U354" s="63">
        <f t="shared" si="113"/>
        <v>106650.0000000001</v>
      </c>
      <c r="W354" s="63">
        <f t="shared" si="110"/>
        <v>31555</v>
      </c>
      <c r="X354" s="63">
        <f t="shared" si="111"/>
        <v>38250</v>
      </c>
      <c r="Y354" s="151">
        <f t="shared" si="106"/>
        <v>733.42698597296226</v>
      </c>
      <c r="Z354" s="63">
        <f t="shared" si="107"/>
        <v>0</v>
      </c>
      <c r="AA354" s="153">
        <f t="shared" si="108"/>
        <v>185643.41374129395</v>
      </c>
      <c r="AB354" s="49">
        <f>(AA353+F354+S354+Z354)+((AA353+F354+S354+Z354)*(Dashboard!$I$20/'Amortization Schedule'!$D$13))</f>
        <v>185643.41374129395</v>
      </c>
      <c r="AC354" s="49">
        <f>(L353+J354+R354+K354)+((L353+J354+R354+K354)*(Dashboard!$I$20/'Amortization Schedule'!$D$13))</f>
        <v>102.5</v>
      </c>
      <c r="AD354" s="46">
        <f t="shared" si="109"/>
        <v>25944.863090732892</v>
      </c>
    </row>
    <row r="355" spans="3:30" x14ac:dyDescent="0.25">
      <c r="C355" s="150">
        <f t="shared" ca="1" si="95"/>
        <v>53304</v>
      </c>
      <c r="D355" s="149">
        <v>336</v>
      </c>
      <c r="E355" s="120"/>
      <c r="F355" s="151">
        <f t="shared" si="96"/>
        <v>733.42698597296226</v>
      </c>
      <c r="G355" s="63">
        <v>0</v>
      </c>
      <c r="H355" s="153">
        <f t="shared" si="97"/>
        <v>16803.293450297999</v>
      </c>
      <c r="I355" s="115"/>
      <c r="J355" s="151">
        <f t="shared" si="98"/>
        <v>0</v>
      </c>
      <c r="K355" s="133">
        <v>100</v>
      </c>
      <c r="L355" s="153">
        <f t="shared" si="99"/>
        <v>0</v>
      </c>
      <c r="M355" s="115"/>
      <c r="N355" s="63">
        <f t="shared" si="100"/>
        <v>65.517012837873821</v>
      </c>
      <c r="O355" s="63">
        <f t="shared" si="101"/>
        <v>0</v>
      </c>
      <c r="P355" s="63">
        <f t="shared" si="102"/>
        <v>0</v>
      </c>
      <c r="Q355" s="63">
        <f t="shared" si="103"/>
        <v>667.90997313508853</v>
      </c>
      <c r="R355" s="63">
        <f t="shared" si="104"/>
        <v>0</v>
      </c>
      <c r="S355" s="63">
        <f t="shared" si="105"/>
        <v>0</v>
      </c>
      <c r="T355" s="63">
        <f t="shared" si="112"/>
        <v>118019.16434059765</v>
      </c>
      <c r="U355" s="63">
        <f t="shared" si="113"/>
        <v>106650.0000000001</v>
      </c>
      <c r="W355" s="63">
        <f t="shared" si="110"/>
        <v>31655</v>
      </c>
      <c r="X355" s="63">
        <f t="shared" si="111"/>
        <v>38250</v>
      </c>
      <c r="Y355" s="151">
        <f t="shared" si="106"/>
        <v>733.42698597296226</v>
      </c>
      <c r="Z355" s="63">
        <f t="shared" si="107"/>
        <v>0</v>
      </c>
      <c r="AA355" s="153">
        <f t="shared" si="108"/>
        <v>191036.26174544857</v>
      </c>
      <c r="AB355" s="49">
        <f>(AA354+F355+S355+Z355)+((AA354+F355+S355+Z355)*(Dashboard!$I$20/'Amortization Schedule'!$D$13))</f>
        <v>191036.26174544857</v>
      </c>
      <c r="AC355" s="49">
        <f>(L354+J355+R355+K355)+((L354+J355+R355+K355)*(Dashboard!$I$20/'Amortization Schedule'!$D$13))</f>
        <v>102.5</v>
      </c>
      <c r="AD355" s="46">
        <f t="shared" si="109"/>
        <v>26010.380103570766</v>
      </c>
    </row>
    <row r="356" spans="3:30" x14ac:dyDescent="0.25">
      <c r="C356" s="150">
        <f t="shared" ca="1" si="95"/>
        <v>53334</v>
      </c>
      <c r="D356" s="149">
        <v>337</v>
      </c>
      <c r="E356" s="120"/>
      <c r="F356" s="151">
        <f t="shared" si="96"/>
        <v>733.42698597296226</v>
      </c>
      <c r="G356" s="63">
        <v>0</v>
      </c>
      <c r="H356" s="153">
        <f t="shared" si="97"/>
        <v>16132.878814763653</v>
      </c>
      <c r="I356" s="115"/>
      <c r="J356" s="151">
        <f t="shared" si="98"/>
        <v>0</v>
      </c>
      <c r="K356" s="133">
        <v>100</v>
      </c>
      <c r="L356" s="153">
        <f t="shared" si="99"/>
        <v>0</v>
      </c>
      <c r="M356" s="115"/>
      <c r="N356" s="63">
        <f t="shared" si="100"/>
        <v>63.012350438617261</v>
      </c>
      <c r="O356" s="63">
        <f t="shared" si="101"/>
        <v>0</v>
      </c>
      <c r="P356" s="63">
        <f t="shared" si="102"/>
        <v>0</v>
      </c>
      <c r="Q356" s="63">
        <f t="shared" si="103"/>
        <v>670.41463553434505</v>
      </c>
      <c r="R356" s="63">
        <f t="shared" si="104"/>
        <v>0</v>
      </c>
      <c r="S356" s="63">
        <f t="shared" si="105"/>
        <v>0</v>
      </c>
      <c r="T356" s="63">
        <f t="shared" si="112"/>
        <v>118019.16434059765</v>
      </c>
      <c r="U356" s="63">
        <f t="shared" si="113"/>
        <v>106650.0000000001</v>
      </c>
      <c r="W356" s="63">
        <f t="shared" si="110"/>
        <v>31755</v>
      </c>
      <c r="X356" s="63">
        <f t="shared" si="111"/>
        <v>38250</v>
      </c>
      <c r="Y356" s="151">
        <f t="shared" si="106"/>
        <v>733.42698597296226</v>
      </c>
      <c r="Z356" s="63">
        <f t="shared" si="107"/>
        <v>0</v>
      </c>
      <c r="AA356" s="153">
        <f t="shared" si="108"/>
        <v>196563.93094970708</v>
      </c>
      <c r="AB356" s="49">
        <f>(AA355+F356+S356+Z356)+((AA355+F356+S356+Z356)*(Dashboard!$I$20/'Amortization Schedule'!$D$13))</f>
        <v>196563.93094970708</v>
      </c>
      <c r="AC356" s="49">
        <f>(L355+J356+R356+K356)+((L355+J356+R356+K356)*(Dashboard!$I$20/'Amortization Schedule'!$D$13))</f>
        <v>102.5</v>
      </c>
      <c r="AD356" s="46">
        <f t="shared" si="109"/>
        <v>26073.392454009383</v>
      </c>
    </row>
    <row r="357" spans="3:30" x14ac:dyDescent="0.25">
      <c r="C357" s="150">
        <f t="shared" ca="1" si="95"/>
        <v>53364</v>
      </c>
      <c r="D357" s="149">
        <v>338</v>
      </c>
      <c r="E357" s="120"/>
      <c r="F357" s="151">
        <f t="shared" si="96"/>
        <v>733.42698597296226</v>
      </c>
      <c r="G357" s="63">
        <v>0</v>
      </c>
      <c r="H357" s="153">
        <f t="shared" si="97"/>
        <v>15459.950124346055</v>
      </c>
      <c r="I357" s="115"/>
      <c r="J357" s="151">
        <f t="shared" si="98"/>
        <v>0</v>
      </c>
      <c r="K357" s="133">
        <v>100</v>
      </c>
      <c r="L357" s="153">
        <f t="shared" si="99"/>
        <v>0</v>
      </c>
      <c r="M357" s="115"/>
      <c r="N357" s="63">
        <f t="shared" si="100"/>
        <v>60.498295555363455</v>
      </c>
      <c r="O357" s="63">
        <f t="shared" si="101"/>
        <v>0</v>
      </c>
      <c r="P357" s="63">
        <f t="shared" si="102"/>
        <v>0</v>
      </c>
      <c r="Q357" s="63">
        <f t="shared" si="103"/>
        <v>672.92869041759877</v>
      </c>
      <c r="R357" s="63">
        <f t="shared" si="104"/>
        <v>0</v>
      </c>
      <c r="S357" s="63">
        <f t="shared" si="105"/>
        <v>0</v>
      </c>
      <c r="T357" s="63">
        <f t="shared" si="112"/>
        <v>118019.16434059765</v>
      </c>
      <c r="U357" s="63">
        <f t="shared" si="113"/>
        <v>106650.0000000001</v>
      </c>
      <c r="W357" s="63">
        <f t="shared" si="110"/>
        <v>31855</v>
      </c>
      <c r="X357" s="63">
        <f t="shared" si="111"/>
        <v>38250</v>
      </c>
      <c r="Y357" s="151">
        <f t="shared" si="106"/>
        <v>733.42698597296226</v>
      </c>
      <c r="Z357" s="63">
        <f t="shared" si="107"/>
        <v>0</v>
      </c>
      <c r="AA357" s="153">
        <f t="shared" si="108"/>
        <v>202229.79188407204</v>
      </c>
      <c r="AB357" s="49">
        <f>(AA356+F357+S357+Z357)+((AA356+F357+S357+Z357)*(Dashboard!$I$20/'Amortization Schedule'!$D$13))</f>
        <v>202229.79188407204</v>
      </c>
      <c r="AC357" s="49">
        <f>(L356+J357+R357+K357)+((L356+J357+R357+K357)*(Dashboard!$I$20/'Amortization Schedule'!$D$13))</f>
        <v>102.5</v>
      </c>
      <c r="AD357" s="46">
        <f t="shared" si="109"/>
        <v>26133.890749564747</v>
      </c>
    </row>
    <row r="358" spans="3:30" x14ac:dyDescent="0.25">
      <c r="C358" s="150">
        <f t="shared" ca="1" si="95"/>
        <v>53394</v>
      </c>
      <c r="D358" s="149">
        <v>339</v>
      </c>
      <c r="E358" s="120"/>
      <c r="F358" s="151">
        <f t="shared" si="96"/>
        <v>733.42698597296226</v>
      </c>
      <c r="G358" s="63">
        <v>0</v>
      </c>
      <c r="H358" s="153">
        <f t="shared" si="97"/>
        <v>14784.49795133939</v>
      </c>
      <c r="I358" s="115"/>
      <c r="J358" s="151">
        <f t="shared" si="98"/>
        <v>0</v>
      </c>
      <c r="K358" s="133">
        <v>100</v>
      </c>
      <c r="L358" s="153">
        <f t="shared" si="99"/>
        <v>0</v>
      </c>
      <c r="M358" s="115"/>
      <c r="N358" s="63">
        <f t="shared" si="100"/>
        <v>57.974812966297463</v>
      </c>
      <c r="O358" s="63">
        <f t="shared" si="101"/>
        <v>0</v>
      </c>
      <c r="P358" s="63">
        <f t="shared" si="102"/>
        <v>0</v>
      </c>
      <c r="Q358" s="63">
        <f t="shared" si="103"/>
        <v>675.45217300666479</v>
      </c>
      <c r="R358" s="63">
        <f t="shared" si="104"/>
        <v>0</v>
      </c>
      <c r="S358" s="63">
        <f t="shared" si="105"/>
        <v>0</v>
      </c>
      <c r="T358" s="63">
        <f t="shared" si="112"/>
        <v>118019.16434059765</v>
      </c>
      <c r="U358" s="63">
        <f t="shared" si="113"/>
        <v>106650.0000000001</v>
      </c>
      <c r="W358" s="63">
        <f t="shared" si="110"/>
        <v>31955</v>
      </c>
      <c r="X358" s="63">
        <f t="shared" si="111"/>
        <v>38250</v>
      </c>
      <c r="Y358" s="151">
        <f t="shared" si="106"/>
        <v>733.42698597296226</v>
      </c>
      <c r="Z358" s="63">
        <f t="shared" si="107"/>
        <v>0</v>
      </c>
      <c r="AA358" s="153">
        <f t="shared" si="108"/>
        <v>208037.29934179614</v>
      </c>
      <c r="AB358" s="49">
        <f>(AA357+F358+S358+Z358)+((AA357+F358+S358+Z358)*(Dashboard!$I$20/'Amortization Schedule'!$D$13))</f>
        <v>208037.29934179614</v>
      </c>
      <c r="AC358" s="49">
        <f>(L357+J358+R358+K358)+((L357+J358+R358+K358)*(Dashboard!$I$20/'Amortization Schedule'!$D$13))</f>
        <v>102.5</v>
      </c>
      <c r="AD358" s="46">
        <f t="shared" si="109"/>
        <v>26191.865562531046</v>
      </c>
    </row>
    <row r="359" spans="3:30" x14ac:dyDescent="0.25">
      <c r="C359" s="150">
        <f t="shared" ca="1" si="95"/>
        <v>53424</v>
      </c>
      <c r="D359" s="149">
        <v>340</v>
      </c>
      <c r="E359" s="120"/>
      <c r="F359" s="151">
        <f t="shared" si="96"/>
        <v>733.42698597296226</v>
      </c>
      <c r="G359" s="63">
        <v>0</v>
      </c>
      <c r="H359" s="153">
        <f t="shared" si="97"/>
        <v>14106.512832683949</v>
      </c>
      <c r="I359" s="115"/>
      <c r="J359" s="151">
        <f t="shared" si="98"/>
        <v>0</v>
      </c>
      <c r="K359" s="133">
        <v>100</v>
      </c>
      <c r="L359" s="153">
        <f t="shared" si="99"/>
        <v>0</v>
      </c>
      <c r="M359" s="115"/>
      <c r="N359" s="63">
        <f t="shared" si="100"/>
        <v>55.44186731752248</v>
      </c>
      <c r="O359" s="63">
        <f t="shared" si="101"/>
        <v>0</v>
      </c>
      <c r="P359" s="63">
        <f t="shared" si="102"/>
        <v>0</v>
      </c>
      <c r="Q359" s="63">
        <f t="shared" si="103"/>
        <v>677.98511865543981</v>
      </c>
      <c r="R359" s="63">
        <f t="shared" si="104"/>
        <v>0</v>
      </c>
      <c r="S359" s="63">
        <f t="shared" si="105"/>
        <v>0</v>
      </c>
      <c r="T359" s="63">
        <f t="shared" si="112"/>
        <v>118019.16434059765</v>
      </c>
      <c r="U359" s="63">
        <f t="shared" si="113"/>
        <v>106650.0000000001</v>
      </c>
      <c r="W359" s="63">
        <f t="shared" si="110"/>
        <v>32055</v>
      </c>
      <c r="X359" s="63">
        <f t="shared" si="111"/>
        <v>38250</v>
      </c>
      <c r="Y359" s="151">
        <f t="shared" si="106"/>
        <v>733.42698597296226</v>
      </c>
      <c r="Z359" s="63">
        <f t="shared" si="107"/>
        <v>0</v>
      </c>
      <c r="AA359" s="153">
        <f t="shared" si="108"/>
        <v>213989.99448596334</v>
      </c>
      <c r="AB359" s="49">
        <f>(AA358+F359+S359+Z359)+((AA358+F359+S359+Z359)*(Dashboard!$I$20/'Amortization Schedule'!$D$13))</f>
        <v>213989.99448596334</v>
      </c>
      <c r="AC359" s="49">
        <f>(L358+J359+R359+K359)+((L358+J359+R359+K359)*(Dashboard!$I$20/'Amortization Schedule'!$D$13))</f>
        <v>102.5</v>
      </c>
      <c r="AD359" s="46">
        <f t="shared" si="109"/>
        <v>26247.30742984857</v>
      </c>
    </row>
    <row r="360" spans="3:30" x14ac:dyDescent="0.25">
      <c r="C360" s="150">
        <f t="shared" ca="1" si="95"/>
        <v>53454</v>
      </c>
      <c r="D360" s="149">
        <v>341</v>
      </c>
      <c r="E360" s="120"/>
      <c r="F360" s="151">
        <f t="shared" si="96"/>
        <v>733.42698597296226</v>
      </c>
      <c r="G360" s="63">
        <v>0</v>
      </c>
      <c r="H360" s="153">
        <f t="shared" si="97"/>
        <v>13425.985269833553</v>
      </c>
      <c r="I360" s="115"/>
      <c r="J360" s="151">
        <f t="shared" si="98"/>
        <v>0</v>
      </c>
      <c r="K360" s="133">
        <v>100</v>
      </c>
      <c r="L360" s="153">
        <f t="shared" si="99"/>
        <v>0</v>
      </c>
      <c r="M360" s="115"/>
      <c r="N360" s="63">
        <f t="shared" si="100"/>
        <v>52.899423122564578</v>
      </c>
      <c r="O360" s="63">
        <f t="shared" si="101"/>
        <v>0</v>
      </c>
      <c r="P360" s="63">
        <f t="shared" si="102"/>
        <v>0</v>
      </c>
      <c r="Q360" s="63">
        <f t="shared" si="103"/>
        <v>680.52756285039766</v>
      </c>
      <c r="R360" s="63">
        <f t="shared" si="104"/>
        <v>0</v>
      </c>
      <c r="S360" s="63">
        <f t="shared" si="105"/>
        <v>0</v>
      </c>
      <c r="T360" s="63">
        <f t="shared" si="112"/>
        <v>118019.16434059765</v>
      </c>
      <c r="U360" s="63">
        <f t="shared" si="113"/>
        <v>106650.0000000001</v>
      </c>
      <c r="W360" s="63">
        <f t="shared" si="110"/>
        <v>32155</v>
      </c>
      <c r="X360" s="63">
        <f t="shared" si="111"/>
        <v>38250</v>
      </c>
      <c r="Y360" s="151">
        <f t="shared" si="106"/>
        <v>733.42698597296226</v>
      </c>
      <c r="Z360" s="63">
        <f t="shared" si="107"/>
        <v>0</v>
      </c>
      <c r="AA360" s="153">
        <f t="shared" si="108"/>
        <v>220091.50700873471</v>
      </c>
      <c r="AB360" s="49">
        <f>(AA359+F360+S360+Z360)+((AA359+F360+S360+Z360)*(Dashboard!$I$20/'Amortization Schedule'!$D$13))</f>
        <v>220091.50700873471</v>
      </c>
      <c r="AC360" s="49">
        <f>(L359+J360+R360+K360)+((L359+J360+R360+K360)*(Dashboard!$I$20/'Amortization Schedule'!$D$13))</f>
        <v>102.5</v>
      </c>
      <c r="AD360" s="46">
        <f t="shared" si="109"/>
        <v>26300.206852971136</v>
      </c>
    </row>
    <row r="361" spans="3:30" x14ac:dyDescent="0.25">
      <c r="C361" s="150">
        <f t="shared" ca="1" si="95"/>
        <v>53484</v>
      </c>
      <c r="D361" s="149">
        <v>342</v>
      </c>
      <c r="E361" s="120"/>
      <c r="F361" s="151">
        <f t="shared" si="96"/>
        <v>733.42698597296226</v>
      </c>
      <c r="G361" s="63">
        <v>0</v>
      </c>
      <c r="H361" s="153">
        <f t="shared" si="97"/>
        <v>12742.905728622465</v>
      </c>
      <c r="I361" s="115"/>
      <c r="J361" s="151">
        <f t="shared" si="98"/>
        <v>0</v>
      </c>
      <c r="K361" s="133">
        <v>100</v>
      </c>
      <c r="L361" s="153">
        <f t="shared" si="99"/>
        <v>0</v>
      </c>
      <c r="M361" s="115"/>
      <c r="N361" s="63">
        <f t="shared" si="100"/>
        <v>50.347444761875579</v>
      </c>
      <c r="O361" s="63">
        <f t="shared" si="101"/>
        <v>0</v>
      </c>
      <c r="P361" s="63">
        <f t="shared" si="102"/>
        <v>0</v>
      </c>
      <c r="Q361" s="63">
        <f t="shared" si="103"/>
        <v>683.07954121108662</v>
      </c>
      <c r="R361" s="63">
        <f t="shared" si="104"/>
        <v>0</v>
      </c>
      <c r="S361" s="63">
        <f t="shared" si="105"/>
        <v>0</v>
      </c>
      <c r="T361" s="63">
        <f t="shared" si="112"/>
        <v>118019.16434059765</v>
      </c>
      <c r="U361" s="63">
        <f t="shared" si="113"/>
        <v>106650.0000000001</v>
      </c>
      <c r="W361" s="63">
        <f t="shared" si="110"/>
        <v>32255</v>
      </c>
      <c r="X361" s="63">
        <f t="shared" si="111"/>
        <v>38250</v>
      </c>
      <c r="Y361" s="151">
        <f t="shared" si="106"/>
        <v>733.42698597296226</v>
      </c>
      <c r="Z361" s="63">
        <f t="shared" si="107"/>
        <v>0</v>
      </c>
      <c r="AA361" s="153">
        <f t="shared" si="108"/>
        <v>226345.55734457538</v>
      </c>
      <c r="AB361" s="49">
        <f>(AA360+F361+S361+Z361)+((AA360+F361+S361+Z361)*(Dashboard!$I$20/'Amortization Schedule'!$D$13))</f>
        <v>226345.55734457538</v>
      </c>
      <c r="AC361" s="49">
        <f>(L360+J361+R361+K361)+((L360+J361+R361+K361)*(Dashboard!$I$20/'Amortization Schedule'!$D$13))</f>
        <v>102.5</v>
      </c>
      <c r="AD361" s="46">
        <f t="shared" si="109"/>
        <v>26350.554297733011</v>
      </c>
    </row>
    <row r="362" spans="3:30" x14ac:dyDescent="0.25">
      <c r="C362" s="150">
        <f t="shared" ca="1" si="95"/>
        <v>53514</v>
      </c>
      <c r="D362" s="149">
        <v>343</v>
      </c>
      <c r="E362" s="120"/>
      <c r="F362" s="151">
        <f t="shared" si="96"/>
        <v>733.42698597296226</v>
      </c>
      <c r="G362" s="63">
        <v>0</v>
      </c>
      <c r="H362" s="153">
        <f t="shared" si="97"/>
        <v>12057.264639131838</v>
      </c>
      <c r="I362" s="115"/>
      <c r="J362" s="151">
        <f t="shared" si="98"/>
        <v>0</v>
      </c>
      <c r="K362" s="133">
        <v>100</v>
      </c>
      <c r="L362" s="153">
        <f t="shared" si="99"/>
        <v>0</v>
      </c>
      <c r="M362" s="115"/>
      <c r="N362" s="63">
        <f t="shared" si="100"/>
        <v>47.785896482334003</v>
      </c>
      <c r="O362" s="63">
        <f t="shared" si="101"/>
        <v>0</v>
      </c>
      <c r="P362" s="63">
        <f t="shared" si="102"/>
        <v>0</v>
      </c>
      <c r="Q362" s="63">
        <f t="shared" si="103"/>
        <v>685.64108949062825</v>
      </c>
      <c r="R362" s="63">
        <f t="shared" si="104"/>
        <v>0</v>
      </c>
      <c r="S362" s="63">
        <f t="shared" si="105"/>
        <v>0</v>
      </c>
      <c r="T362" s="63">
        <f t="shared" si="112"/>
        <v>118019.16434059765</v>
      </c>
      <c r="U362" s="63">
        <f t="shared" si="113"/>
        <v>106650.0000000001</v>
      </c>
      <c r="W362" s="63">
        <f t="shared" si="110"/>
        <v>32355</v>
      </c>
      <c r="X362" s="63">
        <f t="shared" si="111"/>
        <v>38250</v>
      </c>
      <c r="Y362" s="151">
        <f t="shared" si="106"/>
        <v>733.42698597296226</v>
      </c>
      <c r="Z362" s="63">
        <f t="shared" si="107"/>
        <v>0</v>
      </c>
      <c r="AA362" s="153">
        <f t="shared" si="108"/>
        <v>232755.95893881205</v>
      </c>
      <c r="AB362" s="49">
        <f>(AA361+F362+S362+Z362)+((AA361+F362+S362+Z362)*(Dashboard!$I$20/'Amortization Schedule'!$D$13))</f>
        <v>232755.95893881205</v>
      </c>
      <c r="AC362" s="49">
        <f>(L361+J362+R362+K362)+((L361+J362+R362+K362)*(Dashboard!$I$20/'Amortization Schedule'!$D$13))</f>
        <v>102.5</v>
      </c>
      <c r="AD362" s="46">
        <f t="shared" si="109"/>
        <v>26398.340194215347</v>
      </c>
    </row>
    <row r="363" spans="3:30" x14ac:dyDescent="0.25">
      <c r="C363" s="150">
        <f t="shared" ca="1" si="95"/>
        <v>53544</v>
      </c>
      <c r="D363" s="149">
        <v>344</v>
      </c>
      <c r="E363" s="120"/>
      <c r="F363" s="151">
        <f t="shared" si="96"/>
        <v>733.42698597296226</v>
      </c>
      <c r="G363" s="63">
        <v>0</v>
      </c>
      <c r="H363" s="153">
        <f t="shared" si="97"/>
        <v>11369.05239555562</v>
      </c>
      <c r="I363" s="115"/>
      <c r="J363" s="151">
        <f t="shared" si="98"/>
        <v>0</v>
      </c>
      <c r="K363" s="133">
        <v>100</v>
      </c>
      <c r="L363" s="153">
        <f t="shared" si="99"/>
        <v>0</v>
      </c>
      <c r="M363" s="115"/>
      <c r="N363" s="63">
        <f t="shared" si="100"/>
        <v>45.21474239674415</v>
      </c>
      <c r="O363" s="63">
        <f t="shared" si="101"/>
        <v>0</v>
      </c>
      <c r="P363" s="63">
        <f t="shared" si="102"/>
        <v>0</v>
      </c>
      <c r="Q363" s="63">
        <f t="shared" si="103"/>
        <v>688.21224357621804</v>
      </c>
      <c r="R363" s="63">
        <f t="shared" si="104"/>
        <v>0</v>
      </c>
      <c r="S363" s="63">
        <f t="shared" si="105"/>
        <v>0</v>
      </c>
      <c r="T363" s="63">
        <f t="shared" si="112"/>
        <v>118019.16434059765</v>
      </c>
      <c r="U363" s="63">
        <f t="shared" si="113"/>
        <v>106650.0000000001</v>
      </c>
      <c r="W363" s="63">
        <f t="shared" si="110"/>
        <v>32455</v>
      </c>
      <c r="X363" s="63">
        <f t="shared" si="111"/>
        <v>38250</v>
      </c>
      <c r="Y363" s="151">
        <f t="shared" si="106"/>
        <v>733.42698597296226</v>
      </c>
      <c r="Z363" s="63">
        <f t="shared" si="107"/>
        <v>0</v>
      </c>
      <c r="AA363" s="153">
        <f t="shared" si="108"/>
        <v>239326.62057290465</v>
      </c>
      <c r="AB363" s="49">
        <f>(AA362+F363+S363+Z363)+((AA362+F363+S363+Z363)*(Dashboard!$I$20/'Amortization Schedule'!$D$13))</f>
        <v>239326.62057290465</v>
      </c>
      <c r="AC363" s="49">
        <f>(L362+J363+R363+K363)+((L362+J363+R363+K363)*(Dashboard!$I$20/'Amortization Schedule'!$D$13))</f>
        <v>102.5</v>
      </c>
      <c r="AD363" s="46">
        <f t="shared" si="109"/>
        <v>26443.55493661209</v>
      </c>
    </row>
    <row r="364" spans="3:30" x14ac:dyDescent="0.25">
      <c r="C364" s="150">
        <f t="shared" ca="1" si="95"/>
        <v>53574</v>
      </c>
      <c r="D364" s="149">
        <v>345</v>
      </c>
      <c r="E364" s="120"/>
      <c r="F364" s="151">
        <f t="shared" si="96"/>
        <v>733.42698597296226</v>
      </c>
      <c r="G364" s="63">
        <v>0</v>
      </c>
      <c r="H364" s="153">
        <f t="shared" si="97"/>
        <v>10678.259356065992</v>
      </c>
      <c r="I364" s="115"/>
      <c r="J364" s="151">
        <f t="shared" si="98"/>
        <v>0</v>
      </c>
      <c r="K364" s="133">
        <v>100</v>
      </c>
      <c r="L364" s="153">
        <f t="shared" si="99"/>
        <v>0</v>
      </c>
      <c r="M364" s="115"/>
      <c r="N364" s="63">
        <f t="shared" si="100"/>
        <v>42.633946483333325</v>
      </c>
      <c r="O364" s="63">
        <f t="shared" si="101"/>
        <v>0</v>
      </c>
      <c r="P364" s="63">
        <f t="shared" si="102"/>
        <v>0</v>
      </c>
      <c r="Q364" s="63">
        <f t="shared" si="103"/>
        <v>690.79303948962888</v>
      </c>
      <c r="R364" s="63">
        <f t="shared" si="104"/>
        <v>0</v>
      </c>
      <c r="S364" s="63">
        <f t="shared" si="105"/>
        <v>0</v>
      </c>
      <c r="T364" s="63">
        <f t="shared" si="112"/>
        <v>118019.16434059765</v>
      </c>
      <c r="U364" s="63">
        <f t="shared" si="113"/>
        <v>106650.0000000001</v>
      </c>
      <c r="W364" s="63">
        <f t="shared" si="110"/>
        <v>32555</v>
      </c>
      <c r="X364" s="63">
        <f t="shared" si="111"/>
        <v>38250</v>
      </c>
      <c r="Y364" s="151">
        <f t="shared" si="106"/>
        <v>733.42698597296226</v>
      </c>
      <c r="Z364" s="63">
        <f t="shared" si="107"/>
        <v>0</v>
      </c>
      <c r="AA364" s="153">
        <f t="shared" si="108"/>
        <v>246061.54874784956</v>
      </c>
      <c r="AB364" s="49">
        <f>(AA363+F364+S364+Z364)+((AA363+F364+S364+Z364)*(Dashboard!$I$20/'Amortization Schedule'!$D$13))</f>
        <v>246061.54874784956</v>
      </c>
      <c r="AC364" s="49">
        <f>(L363+J364+R364+K364)+((L363+J364+R364+K364)*(Dashboard!$I$20/'Amortization Schedule'!$D$13))</f>
        <v>102.5</v>
      </c>
      <c r="AD364" s="46">
        <f t="shared" si="109"/>
        <v>26486.188883095423</v>
      </c>
    </row>
    <row r="365" spans="3:30" x14ac:dyDescent="0.25">
      <c r="C365" s="150">
        <f t="shared" ca="1" si="95"/>
        <v>53604</v>
      </c>
      <c r="D365" s="149">
        <v>346</v>
      </c>
      <c r="E365" s="120"/>
      <c r="F365" s="151">
        <f t="shared" si="96"/>
        <v>733.42698597296226</v>
      </c>
      <c r="G365" s="63">
        <v>0</v>
      </c>
      <c r="H365" s="153">
        <f t="shared" si="97"/>
        <v>9984.875842678277</v>
      </c>
      <c r="I365" s="115"/>
      <c r="J365" s="151">
        <f t="shared" si="98"/>
        <v>0</v>
      </c>
      <c r="K365" s="133">
        <v>100</v>
      </c>
      <c r="L365" s="153">
        <f t="shared" si="99"/>
        <v>0</v>
      </c>
      <c r="M365" s="115"/>
      <c r="N365" s="63">
        <f t="shared" si="100"/>
        <v>40.043472585247223</v>
      </c>
      <c r="O365" s="63">
        <f t="shared" si="101"/>
        <v>0</v>
      </c>
      <c r="P365" s="63">
        <f t="shared" si="102"/>
        <v>0</v>
      </c>
      <c r="Q365" s="63">
        <f t="shared" si="103"/>
        <v>693.38351338771497</v>
      </c>
      <c r="R365" s="63">
        <f t="shared" si="104"/>
        <v>0</v>
      </c>
      <c r="S365" s="63">
        <f t="shared" si="105"/>
        <v>0</v>
      </c>
      <c r="T365" s="63">
        <f t="shared" si="112"/>
        <v>118019.16434059765</v>
      </c>
      <c r="U365" s="63">
        <f t="shared" si="113"/>
        <v>106650.0000000001</v>
      </c>
      <c r="W365" s="63">
        <f t="shared" si="110"/>
        <v>32655</v>
      </c>
      <c r="X365" s="63">
        <f t="shared" si="111"/>
        <v>38250</v>
      </c>
      <c r="Y365" s="151">
        <f t="shared" si="106"/>
        <v>733.42698597296226</v>
      </c>
      <c r="Z365" s="63">
        <f t="shared" si="107"/>
        <v>0</v>
      </c>
      <c r="AA365" s="153">
        <f t="shared" si="108"/>
        <v>252964.85012716809</v>
      </c>
      <c r="AB365" s="49">
        <f>(AA364+F365+S365+Z365)+((AA364+F365+S365+Z365)*(Dashboard!$I$20/'Amortization Schedule'!$D$13))</f>
        <v>252964.85012716809</v>
      </c>
      <c r="AC365" s="49">
        <f>(L364+J365+R365+K365)+((L364+J365+R365+K365)*(Dashboard!$I$20/'Amortization Schedule'!$D$13))</f>
        <v>102.5</v>
      </c>
      <c r="AD365" s="46">
        <f t="shared" si="109"/>
        <v>26526.23235568067</v>
      </c>
    </row>
    <row r="366" spans="3:30" x14ac:dyDescent="0.25">
      <c r="C366" s="150">
        <f t="shared" ca="1" si="95"/>
        <v>53634</v>
      </c>
      <c r="D366" s="149">
        <v>347</v>
      </c>
      <c r="E366" s="120"/>
      <c r="F366" s="151">
        <f t="shared" si="96"/>
        <v>733.42698597296226</v>
      </c>
      <c r="G366" s="63">
        <v>0</v>
      </c>
      <c r="H366" s="153">
        <f t="shared" si="97"/>
        <v>9288.8921411153588</v>
      </c>
      <c r="I366" s="115"/>
      <c r="J366" s="151">
        <f t="shared" si="98"/>
        <v>0</v>
      </c>
      <c r="K366" s="133">
        <v>100</v>
      </c>
      <c r="L366" s="153">
        <f t="shared" si="99"/>
        <v>0</v>
      </c>
      <c r="M366" s="115"/>
      <c r="N366" s="63">
        <f t="shared" si="100"/>
        <v>37.44328441004329</v>
      </c>
      <c r="O366" s="63">
        <f t="shared" si="101"/>
        <v>0</v>
      </c>
      <c r="P366" s="63">
        <f t="shared" si="102"/>
        <v>0</v>
      </c>
      <c r="Q366" s="63">
        <f t="shared" si="103"/>
        <v>695.9837015629189</v>
      </c>
      <c r="R366" s="63">
        <f t="shared" si="104"/>
        <v>0</v>
      </c>
      <c r="S366" s="63">
        <f t="shared" si="105"/>
        <v>0</v>
      </c>
      <c r="T366" s="63">
        <f t="shared" si="112"/>
        <v>118019.16434059765</v>
      </c>
      <c r="U366" s="63">
        <f t="shared" si="113"/>
        <v>106650.0000000001</v>
      </c>
      <c r="W366" s="63">
        <f t="shared" si="110"/>
        <v>32755</v>
      </c>
      <c r="X366" s="63">
        <f t="shared" si="111"/>
        <v>38250</v>
      </c>
      <c r="Y366" s="151">
        <f t="shared" si="106"/>
        <v>733.42698597296226</v>
      </c>
      <c r="Z366" s="63">
        <f t="shared" si="107"/>
        <v>0</v>
      </c>
      <c r="AA366" s="153">
        <f t="shared" si="108"/>
        <v>260040.73404096958</v>
      </c>
      <c r="AB366" s="49">
        <f>(AA365+F366+S366+Z366)+((AA365+F366+S366+Z366)*(Dashboard!$I$20/'Amortization Schedule'!$D$13))</f>
        <v>260040.73404096958</v>
      </c>
      <c r="AC366" s="49">
        <f>(L365+J366+R366+K366)+((L365+J366+R366+K366)*(Dashboard!$I$20/'Amortization Schedule'!$D$13))</f>
        <v>102.5</v>
      </c>
      <c r="AD366" s="46">
        <f t="shared" si="109"/>
        <v>26563.675640090714</v>
      </c>
    </row>
    <row r="367" spans="3:30" x14ac:dyDescent="0.25">
      <c r="C367" s="150">
        <f t="shared" ca="1" si="95"/>
        <v>53664</v>
      </c>
      <c r="D367" s="149">
        <v>348</v>
      </c>
      <c r="E367" s="120"/>
      <c r="F367" s="151">
        <f t="shared" si="96"/>
        <v>733.42698597296226</v>
      </c>
      <c r="G367" s="63">
        <v>0</v>
      </c>
      <c r="H367" s="153">
        <f t="shared" si="97"/>
        <v>8590.2985006715789</v>
      </c>
      <c r="I367" s="115"/>
      <c r="J367" s="151">
        <f t="shared" si="98"/>
        <v>0</v>
      </c>
      <c r="K367" s="133">
        <v>100</v>
      </c>
      <c r="L367" s="153">
        <f t="shared" si="99"/>
        <v>0</v>
      </c>
      <c r="M367" s="115"/>
      <c r="N367" s="63">
        <f t="shared" si="100"/>
        <v>34.833345529182346</v>
      </c>
      <c r="O367" s="63">
        <f t="shared" si="101"/>
        <v>0</v>
      </c>
      <c r="P367" s="63">
        <f t="shared" si="102"/>
        <v>0</v>
      </c>
      <c r="Q367" s="63">
        <f t="shared" si="103"/>
        <v>698.59364044377992</v>
      </c>
      <c r="R367" s="63">
        <f t="shared" si="104"/>
        <v>0</v>
      </c>
      <c r="S367" s="63">
        <f t="shared" si="105"/>
        <v>0</v>
      </c>
      <c r="T367" s="63">
        <f t="shared" si="112"/>
        <v>118019.16434059765</v>
      </c>
      <c r="U367" s="63">
        <f t="shared" si="113"/>
        <v>106650.0000000001</v>
      </c>
      <c r="W367" s="63">
        <f t="shared" si="110"/>
        <v>32855</v>
      </c>
      <c r="X367" s="63">
        <f t="shared" si="111"/>
        <v>38250</v>
      </c>
      <c r="Y367" s="151">
        <f t="shared" si="106"/>
        <v>733.42698597296226</v>
      </c>
      <c r="Z367" s="63">
        <f t="shared" si="107"/>
        <v>0</v>
      </c>
      <c r="AA367" s="153">
        <f t="shared" si="108"/>
        <v>267293.51505261613</v>
      </c>
      <c r="AB367" s="49">
        <f>(AA366+F367+S367+Z367)+((AA366+F367+S367+Z367)*(Dashboard!$I$20/'Amortization Schedule'!$D$13))</f>
        <v>267293.51505261613</v>
      </c>
      <c r="AC367" s="49">
        <f>(L366+J367+R367+K367)+((L366+J367+R367+K367)*(Dashboard!$I$20/'Amortization Schedule'!$D$13))</f>
        <v>102.5</v>
      </c>
      <c r="AD367" s="46">
        <f t="shared" si="109"/>
        <v>26598.508985619897</v>
      </c>
    </row>
    <row r="368" spans="3:30" x14ac:dyDescent="0.25">
      <c r="C368" s="150">
        <f t="shared" ca="1" si="95"/>
        <v>53694</v>
      </c>
      <c r="D368" s="149">
        <v>349</v>
      </c>
      <c r="E368" s="120"/>
      <c r="F368" s="151">
        <f t="shared" si="96"/>
        <v>733.42698597296226</v>
      </c>
      <c r="G368" s="63">
        <v>0</v>
      </c>
      <c r="H368" s="153">
        <f t="shared" si="97"/>
        <v>7889.0851340761346</v>
      </c>
      <c r="I368" s="115"/>
      <c r="J368" s="151">
        <f t="shared" si="98"/>
        <v>0</v>
      </c>
      <c r="K368" s="133">
        <v>100</v>
      </c>
      <c r="L368" s="153">
        <f t="shared" si="99"/>
        <v>0</v>
      </c>
      <c r="M368" s="115"/>
      <c r="N368" s="63">
        <f t="shared" si="100"/>
        <v>32.213619377518171</v>
      </c>
      <c r="O368" s="63">
        <f t="shared" si="101"/>
        <v>0</v>
      </c>
      <c r="P368" s="63">
        <f t="shared" si="102"/>
        <v>0</v>
      </c>
      <c r="Q368" s="63">
        <f t="shared" si="103"/>
        <v>701.21336659544409</v>
      </c>
      <c r="R368" s="63">
        <f t="shared" si="104"/>
        <v>0</v>
      </c>
      <c r="S368" s="63">
        <f t="shared" si="105"/>
        <v>0</v>
      </c>
      <c r="T368" s="63">
        <f t="shared" si="112"/>
        <v>118019.16434059765</v>
      </c>
      <c r="U368" s="63">
        <f t="shared" si="113"/>
        <v>106650.0000000001</v>
      </c>
      <c r="W368" s="63">
        <f t="shared" si="110"/>
        <v>32955</v>
      </c>
      <c r="X368" s="63">
        <f t="shared" si="111"/>
        <v>38250</v>
      </c>
      <c r="Y368" s="151">
        <f t="shared" si="106"/>
        <v>733.42698597296226</v>
      </c>
      <c r="Z368" s="63">
        <f t="shared" si="107"/>
        <v>0</v>
      </c>
      <c r="AA368" s="153">
        <f t="shared" si="108"/>
        <v>274727.61558955384</v>
      </c>
      <c r="AB368" s="49">
        <f>(AA367+F368+S368+Z368)+((AA367+F368+S368+Z368)*(Dashboard!$I$20/'Amortization Schedule'!$D$13))</f>
        <v>274727.61558955384</v>
      </c>
      <c r="AC368" s="49">
        <f>(L367+J368+R368+K368)+((L367+J368+R368+K368)*(Dashboard!$I$20/'Amortization Schedule'!$D$13))</f>
        <v>102.5</v>
      </c>
      <c r="AD368" s="46">
        <f t="shared" si="109"/>
        <v>26630.722604997416</v>
      </c>
    </row>
    <row r="369" spans="3:30" x14ac:dyDescent="0.25">
      <c r="C369" s="150">
        <f t="shared" ca="1" si="95"/>
        <v>53724</v>
      </c>
      <c r="D369" s="149">
        <v>350</v>
      </c>
      <c r="E369" s="120"/>
      <c r="F369" s="151">
        <f t="shared" si="96"/>
        <v>733.42698597296226</v>
      </c>
      <c r="G369" s="63">
        <v>0</v>
      </c>
      <c r="H369" s="153">
        <f t="shared" si="97"/>
        <v>7185.242217355958</v>
      </c>
      <c r="I369" s="115"/>
      <c r="J369" s="151">
        <f t="shared" si="98"/>
        <v>0</v>
      </c>
      <c r="K369" s="133">
        <v>100</v>
      </c>
      <c r="L369" s="153">
        <f t="shared" si="99"/>
        <v>0</v>
      </c>
      <c r="M369" s="115"/>
      <c r="N369" s="63">
        <f t="shared" si="100"/>
        <v>29.584069252785255</v>
      </c>
      <c r="O369" s="63">
        <f t="shared" si="101"/>
        <v>0</v>
      </c>
      <c r="P369" s="63">
        <f t="shared" si="102"/>
        <v>0</v>
      </c>
      <c r="Q369" s="63">
        <f t="shared" si="103"/>
        <v>703.84291672017696</v>
      </c>
      <c r="R369" s="63">
        <f t="shared" si="104"/>
        <v>0</v>
      </c>
      <c r="S369" s="63">
        <f t="shared" si="105"/>
        <v>0</v>
      </c>
      <c r="T369" s="63">
        <f t="shared" si="112"/>
        <v>118019.16434059765</v>
      </c>
      <c r="U369" s="63">
        <f t="shared" si="113"/>
        <v>106650.0000000001</v>
      </c>
      <c r="W369" s="63">
        <f t="shared" si="110"/>
        <v>33055</v>
      </c>
      <c r="X369" s="63">
        <f t="shared" si="111"/>
        <v>38250</v>
      </c>
      <c r="Y369" s="151">
        <f t="shared" si="106"/>
        <v>733.42698597296226</v>
      </c>
      <c r="Z369" s="63">
        <f t="shared" si="107"/>
        <v>0</v>
      </c>
      <c r="AA369" s="153">
        <f t="shared" si="108"/>
        <v>282347.56863991497</v>
      </c>
      <c r="AB369" s="49">
        <f>(AA368+F369+S369+Z369)+((AA368+F369+S369+Z369)*(Dashboard!$I$20/'Amortization Schedule'!$D$13))</f>
        <v>282347.56863991497</v>
      </c>
      <c r="AC369" s="49">
        <f>(L368+J369+R369+K369)+((L368+J369+R369+K369)*(Dashboard!$I$20/'Amortization Schedule'!$D$13))</f>
        <v>102.5</v>
      </c>
      <c r="AD369" s="46">
        <f t="shared" si="109"/>
        <v>26660.306674250201</v>
      </c>
    </row>
    <row r="370" spans="3:30" x14ac:dyDescent="0.25">
      <c r="C370" s="150">
        <f t="shared" ca="1" si="95"/>
        <v>53754</v>
      </c>
      <c r="D370" s="149">
        <v>351</v>
      </c>
      <c r="E370" s="120"/>
      <c r="F370" s="151">
        <f t="shared" si="96"/>
        <v>733.42698597296226</v>
      </c>
      <c r="G370" s="63">
        <v>0</v>
      </c>
      <c r="H370" s="153">
        <f t="shared" si="97"/>
        <v>6478.7598896980808</v>
      </c>
      <c r="I370" s="115"/>
      <c r="J370" s="151">
        <f t="shared" si="98"/>
        <v>0</v>
      </c>
      <c r="K370" s="133">
        <v>100</v>
      </c>
      <c r="L370" s="153">
        <f t="shared" si="99"/>
        <v>0</v>
      </c>
      <c r="M370" s="115"/>
      <c r="N370" s="63">
        <f t="shared" si="100"/>
        <v>26.944658315084595</v>
      </c>
      <c r="O370" s="63">
        <f t="shared" si="101"/>
        <v>0</v>
      </c>
      <c r="P370" s="63">
        <f t="shared" si="102"/>
        <v>0</v>
      </c>
      <c r="Q370" s="63">
        <f t="shared" si="103"/>
        <v>706.48232765787759</v>
      </c>
      <c r="R370" s="63">
        <f t="shared" si="104"/>
        <v>0</v>
      </c>
      <c r="S370" s="63">
        <f t="shared" si="105"/>
        <v>0</v>
      </c>
      <c r="T370" s="63">
        <f t="shared" si="112"/>
        <v>118019.16434059765</v>
      </c>
      <c r="U370" s="63">
        <f t="shared" si="113"/>
        <v>106650.0000000001</v>
      </c>
      <c r="W370" s="63">
        <f t="shared" si="110"/>
        <v>33155</v>
      </c>
      <c r="X370" s="63">
        <f t="shared" si="111"/>
        <v>38250</v>
      </c>
      <c r="Y370" s="151">
        <f t="shared" si="106"/>
        <v>733.42698597296226</v>
      </c>
      <c r="Z370" s="63">
        <f t="shared" si="107"/>
        <v>0</v>
      </c>
      <c r="AA370" s="153">
        <f t="shared" si="108"/>
        <v>290158.02051653515</v>
      </c>
      <c r="AB370" s="49">
        <f>(AA369+F370+S370+Z370)+((AA369+F370+S370+Z370)*(Dashboard!$I$20/'Amortization Schedule'!$D$13))</f>
        <v>290158.02051653515</v>
      </c>
      <c r="AC370" s="49">
        <f>(L369+J370+R370+K370)+((L369+J370+R370+K370)*(Dashboard!$I$20/'Amortization Schedule'!$D$13))</f>
        <v>102.5</v>
      </c>
      <c r="AD370" s="46">
        <f t="shared" si="109"/>
        <v>26687.251332565287</v>
      </c>
    </row>
    <row r="371" spans="3:30" x14ac:dyDescent="0.25">
      <c r="C371" s="150">
        <f t="shared" ca="1" si="95"/>
        <v>53784</v>
      </c>
      <c r="D371" s="149">
        <v>352</v>
      </c>
      <c r="E371" s="120"/>
      <c r="F371" s="151">
        <f t="shared" si="96"/>
        <v>733.42698597296226</v>
      </c>
      <c r="G371" s="63">
        <v>0</v>
      </c>
      <c r="H371" s="153">
        <f t="shared" si="97"/>
        <v>5769.6282533114863</v>
      </c>
      <c r="I371" s="115"/>
      <c r="J371" s="151">
        <f t="shared" si="98"/>
        <v>0</v>
      </c>
      <c r="K371" s="133">
        <v>100</v>
      </c>
      <c r="L371" s="153">
        <f t="shared" si="99"/>
        <v>0</v>
      </c>
      <c r="M371" s="115"/>
      <c r="N371" s="63">
        <f t="shared" si="100"/>
        <v>24.29534958636755</v>
      </c>
      <c r="O371" s="63">
        <f t="shared" si="101"/>
        <v>0</v>
      </c>
      <c r="P371" s="63">
        <f t="shared" si="102"/>
        <v>0</v>
      </c>
      <c r="Q371" s="63">
        <f t="shared" si="103"/>
        <v>709.13163638659478</v>
      </c>
      <c r="R371" s="63">
        <f t="shared" si="104"/>
        <v>0</v>
      </c>
      <c r="S371" s="63">
        <f t="shared" si="105"/>
        <v>0</v>
      </c>
      <c r="T371" s="63">
        <f t="shared" si="112"/>
        <v>118019.16434059765</v>
      </c>
      <c r="U371" s="63">
        <f t="shared" si="113"/>
        <v>106650.0000000001</v>
      </c>
      <c r="W371" s="63">
        <f t="shared" si="110"/>
        <v>33255</v>
      </c>
      <c r="X371" s="63">
        <f t="shared" si="111"/>
        <v>38250</v>
      </c>
      <c r="Y371" s="151">
        <f t="shared" si="106"/>
        <v>733.42698597296226</v>
      </c>
      <c r="Z371" s="63">
        <f t="shared" si="107"/>
        <v>0</v>
      </c>
      <c r="AA371" s="153">
        <f t="shared" si="108"/>
        <v>298163.7336900708</v>
      </c>
      <c r="AB371" s="49">
        <f>(AA370+F371+S371+Z371)+((AA370+F371+S371+Z371)*(Dashboard!$I$20/'Amortization Schedule'!$D$13))</f>
        <v>298163.7336900708</v>
      </c>
      <c r="AC371" s="49">
        <f>(L370+J371+R371+K371)+((L370+J371+R371+K371)*(Dashboard!$I$20/'Amortization Schedule'!$D$13))</f>
        <v>102.5</v>
      </c>
      <c r="AD371" s="46">
        <f t="shared" si="109"/>
        <v>26711.546682151653</v>
      </c>
    </row>
    <row r="372" spans="3:30" x14ac:dyDescent="0.25">
      <c r="C372" s="150">
        <f t="shared" ca="1" si="95"/>
        <v>53814</v>
      </c>
      <c r="D372" s="149">
        <v>353</v>
      </c>
      <c r="E372" s="120"/>
      <c r="F372" s="151">
        <f t="shared" si="96"/>
        <v>733.42698597296226</v>
      </c>
      <c r="G372" s="63">
        <v>0</v>
      </c>
      <c r="H372" s="153">
        <f t="shared" si="97"/>
        <v>5057.837373288442</v>
      </c>
      <c r="I372" s="115"/>
      <c r="J372" s="151">
        <f t="shared" si="98"/>
        <v>0</v>
      </c>
      <c r="K372" s="133">
        <v>100</v>
      </c>
      <c r="L372" s="153">
        <f t="shared" si="99"/>
        <v>0</v>
      </c>
      <c r="M372" s="115"/>
      <c r="N372" s="63">
        <f t="shared" si="100"/>
        <v>21.636105949917823</v>
      </c>
      <c r="O372" s="63">
        <f t="shared" si="101"/>
        <v>0</v>
      </c>
      <c r="P372" s="63">
        <f t="shared" si="102"/>
        <v>0</v>
      </c>
      <c r="Q372" s="63">
        <f t="shared" si="103"/>
        <v>711.79088002304445</v>
      </c>
      <c r="R372" s="63">
        <f t="shared" si="104"/>
        <v>0</v>
      </c>
      <c r="S372" s="63">
        <f t="shared" si="105"/>
        <v>0</v>
      </c>
      <c r="T372" s="63">
        <f t="shared" si="112"/>
        <v>118019.16434059765</v>
      </c>
      <c r="U372" s="63">
        <f t="shared" si="113"/>
        <v>106650.0000000001</v>
      </c>
      <c r="W372" s="63">
        <f t="shared" si="110"/>
        <v>33355</v>
      </c>
      <c r="X372" s="63">
        <f t="shared" si="111"/>
        <v>38250</v>
      </c>
      <c r="Y372" s="151">
        <f t="shared" si="106"/>
        <v>733.42698597296226</v>
      </c>
      <c r="Z372" s="63">
        <f t="shared" si="107"/>
        <v>0</v>
      </c>
      <c r="AA372" s="153">
        <f t="shared" si="108"/>
        <v>306369.58969294489</v>
      </c>
      <c r="AB372" s="49">
        <f>(AA371+F372+S372+Z372)+((AA371+F372+S372+Z372)*(Dashboard!$I$20/'Amortization Schedule'!$D$13))</f>
        <v>306369.58969294489</v>
      </c>
      <c r="AC372" s="49">
        <f>(L371+J372+R372+K372)+((L371+J372+R372+K372)*(Dashboard!$I$20/'Amortization Schedule'!$D$13))</f>
        <v>102.5</v>
      </c>
      <c r="AD372" s="46">
        <f t="shared" si="109"/>
        <v>26733.182788101571</v>
      </c>
    </row>
    <row r="373" spans="3:30" x14ac:dyDescent="0.25">
      <c r="C373" s="150">
        <f t="shared" ca="1" si="95"/>
        <v>53844</v>
      </c>
      <c r="D373" s="149">
        <v>354</v>
      </c>
      <c r="E373" s="120"/>
      <c r="F373" s="151">
        <f t="shared" si="96"/>
        <v>733.42698597296226</v>
      </c>
      <c r="G373" s="63">
        <v>0</v>
      </c>
      <c r="H373" s="153">
        <f t="shared" si="97"/>
        <v>4343.3772774653116</v>
      </c>
      <c r="I373" s="115"/>
      <c r="J373" s="151">
        <f t="shared" si="98"/>
        <v>0</v>
      </c>
      <c r="K373" s="133">
        <v>100</v>
      </c>
      <c r="L373" s="153">
        <f t="shared" si="99"/>
        <v>0</v>
      </c>
      <c r="M373" s="115"/>
      <c r="N373" s="63">
        <f t="shared" si="100"/>
        <v>18.966890149831407</v>
      </c>
      <c r="O373" s="63">
        <f t="shared" si="101"/>
        <v>0</v>
      </c>
      <c r="P373" s="63">
        <f t="shared" si="102"/>
        <v>0</v>
      </c>
      <c r="Q373" s="63">
        <f t="shared" si="103"/>
        <v>714.46009582313081</v>
      </c>
      <c r="R373" s="63">
        <f t="shared" si="104"/>
        <v>0</v>
      </c>
      <c r="S373" s="63">
        <f t="shared" si="105"/>
        <v>0</v>
      </c>
      <c r="T373" s="63">
        <f t="shared" si="112"/>
        <v>118019.16434059765</v>
      </c>
      <c r="U373" s="63">
        <f t="shared" si="113"/>
        <v>106650.0000000001</v>
      </c>
      <c r="W373" s="63">
        <f t="shared" si="110"/>
        <v>33455</v>
      </c>
      <c r="X373" s="63">
        <f t="shared" si="111"/>
        <v>38250</v>
      </c>
      <c r="Y373" s="151">
        <f t="shared" si="106"/>
        <v>733.42698597296226</v>
      </c>
      <c r="Z373" s="63">
        <f t="shared" si="107"/>
        <v>0</v>
      </c>
      <c r="AA373" s="153">
        <f t="shared" si="108"/>
        <v>314780.59209589078</v>
      </c>
      <c r="AB373" s="49">
        <f>(AA372+F373+S373+Z373)+((AA372+F373+S373+Z373)*(Dashboard!$I$20/'Amortization Schedule'!$D$13))</f>
        <v>314780.59209589078</v>
      </c>
      <c r="AC373" s="49">
        <f>(L372+J373+R373+K373)+((L372+J373+R373+K373)*(Dashboard!$I$20/'Amortization Schedule'!$D$13))</f>
        <v>102.5</v>
      </c>
      <c r="AD373" s="46">
        <f t="shared" si="109"/>
        <v>26752.1496782514</v>
      </c>
    </row>
    <row r="374" spans="3:30" x14ac:dyDescent="0.25">
      <c r="C374" s="150">
        <f t="shared" ca="1" si="95"/>
        <v>53874</v>
      </c>
      <c r="D374" s="149">
        <v>355</v>
      </c>
      <c r="E374" s="120"/>
      <c r="F374" s="151">
        <f t="shared" si="96"/>
        <v>733.42698597296226</v>
      </c>
      <c r="G374" s="63">
        <v>0</v>
      </c>
      <c r="H374" s="153">
        <f t="shared" si="97"/>
        <v>3626.2379562828442</v>
      </c>
      <c r="I374" s="115"/>
      <c r="J374" s="151">
        <f t="shared" si="98"/>
        <v>0</v>
      </c>
      <c r="K374" s="133">
        <v>100</v>
      </c>
      <c r="L374" s="153">
        <f t="shared" si="99"/>
        <v>0</v>
      </c>
      <c r="M374" s="115"/>
      <c r="N374" s="63">
        <f t="shared" si="100"/>
        <v>16.287664790494667</v>
      </c>
      <c r="O374" s="63">
        <f t="shared" si="101"/>
        <v>0</v>
      </c>
      <c r="P374" s="63">
        <f t="shared" si="102"/>
        <v>0</v>
      </c>
      <c r="Q374" s="63">
        <f t="shared" si="103"/>
        <v>717.1393211824676</v>
      </c>
      <c r="R374" s="63">
        <f t="shared" si="104"/>
        <v>0</v>
      </c>
      <c r="S374" s="63">
        <f t="shared" si="105"/>
        <v>0</v>
      </c>
      <c r="T374" s="63">
        <f t="shared" si="112"/>
        <v>118019.16434059765</v>
      </c>
      <c r="U374" s="63">
        <f t="shared" si="113"/>
        <v>106650.0000000001</v>
      </c>
      <c r="W374" s="63">
        <f t="shared" si="110"/>
        <v>33555</v>
      </c>
      <c r="X374" s="63">
        <f t="shared" si="111"/>
        <v>38250</v>
      </c>
      <c r="Y374" s="151">
        <f t="shared" si="106"/>
        <v>733.42698597296226</v>
      </c>
      <c r="Z374" s="63">
        <f t="shared" si="107"/>
        <v>0</v>
      </c>
      <c r="AA374" s="153">
        <f t="shared" si="108"/>
        <v>323401.86955891032</v>
      </c>
      <c r="AB374" s="49">
        <f>(AA373+F374+S374+Z374)+((AA373+F374+S374+Z374)*(Dashboard!$I$20/'Amortization Schedule'!$D$13))</f>
        <v>323401.86955891032</v>
      </c>
      <c r="AC374" s="49">
        <f>(L373+J374+R374+K374)+((L373+J374+R374+K374)*(Dashboard!$I$20/'Amortization Schedule'!$D$13))</f>
        <v>102.5</v>
      </c>
      <c r="AD374" s="46">
        <f t="shared" si="109"/>
        <v>26768.437343041896</v>
      </c>
    </row>
    <row r="375" spans="3:30" x14ac:dyDescent="0.25">
      <c r="C375" s="150">
        <f t="shared" ca="1" si="95"/>
        <v>53904</v>
      </c>
      <c r="D375" s="149">
        <v>356</v>
      </c>
      <c r="E375" s="120"/>
      <c r="F375" s="151">
        <f t="shared" si="96"/>
        <v>733.42698597296226</v>
      </c>
      <c r="G375" s="63">
        <v>0</v>
      </c>
      <c r="H375" s="153">
        <f t="shared" si="97"/>
        <v>2906.4093626459426</v>
      </c>
      <c r="I375" s="115"/>
      <c r="J375" s="151">
        <f t="shared" si="98"/>
        <v>0</v>
      </c>
      <c r="K375" s="133">
        <v>100</v>
      </c>
      <c r="L375" s="153">
        <f t="shared" si="99"/>
        <v>0</v>
      </c>
      <c r="M375" s="115"/>
      <c r="N375" s="63">
        <f t="shared" si="100"/>
        <v>13.598392336060412</v>
      </c>
      <c r="O375" s="63">
        <f t="shared" si="101"/>
        <v>0</v>
      </c>
      <c r="P375" s="63">
        <f t="shared" si="102"/>
        <v>0</v>
      </c>
      <c r="Q375" s="63">
        <f t="shared" si="103"/>
        <v>719.82859363690181</v>
      </c>
      <c r="R375" s="63">
        <f t="shared" si="104"/>
        <v>0</v>
      </c>
      <c r="S375" s="63">
        <f t="shared" si="105"/>
        <v>0</v>
      </c>
      <c r="T375" s="63">
        <f t="shared" si="112"/>
        <v>118019.16434059765</v>
      </c>
      <c r="U375" s="63">
        <f t="shared" si="113"/>
        <v>106650.0000000001</v>
      </c>
      <c r="W375" s="63">
        <f t="shared" si="110"/>
        <v>33655</v>
      </c>
      <c r="X375" s="63">
        <f t="shared" si="111"/>
        <v>38250</v>
      </c>
      <c r="Y375" s="151">
        <f t="shared" si="106"/>
        <v>733.42698597296226</v>
      </c>
      <c r="Z375" s="63">
        <f t="shared" si="107"/>
        <v>0</v>
      </c>
      <c r="AA375" s="153">
        <f t="shared" si="108"/>
        <v>332238.67895850539</v>
      </c>
      <c r="AB375" s="49">
        <f>(AA374+F375+S375+Z375)+((AA374+F375+S375+Z375)*(Dashboard!$I$20/'Amortization Schedule'!$D$13))</f>
        <v>332238.67895850539</v>
      </c>
      <c r="AC375" s="49">
        <f>(L374+J375+R375+K375)+((L374+J375+R375+K375)*(Dashboard!$I$20/'Amortization Schedule'!$D$13))</f>
        <v>102.5</v>
      </c>
      <c r="AD375" s="46">
        <f t="shared" si="109"/>
        <v>26782.035735377958</v>
      </c>
    </row>
    <row r="376" spans="3:30" x14ac:dyDescent="0.25">
      <c r="C376" s="150">
        <f t="shared" ca="1" si="95"/>
        <v>53934</v>
      </c>
      <c r="D376" s="149">
        <v>357</v>
      </c>
      <c r="E376" s="120"/>
      <c r="F376" s="151">
        <f t="shared" si="96"/>
        <v>733.42698597296226</v>
      </c>
      <c r="G376" s="63">
        <v>0</v>
      </c>
      <c r="H376" s="153">
        <f t="shared" si="97"/>
        <v>2183.8814117829024</v>
      </c>
      <c r="I376" s="115"/>
      <c r="J376" s="151">
        <f t="shared" si="98"/>
        <v>0</v>
      </c>
      <c r="K376" s="133">
        <v>100</v>
      </c>
      <c r="L376" s="153">
        <f t="shared" si="99"/>
        <v>0</v>
      </c>
      <c r="M376" s="115"/>
      <c r="N376" s="63">
        <f t="shared" si="100"/>
        <v>10.89903510992203</v>
      </c>
      <c r="O376" s="63">
        <f t="shared" si="101"/>
        <v>0</v>
      </c>
      <c r="P376" s="63">
        <f t="shared" si="102"/>
        <v>0</v>
      </c>
      <c r="Q376" s="63">
        <f t="shared" si="103"/>
        <v>722.52795086304025</v>
      </c>
      <c r="R376" s="63">
        <f t="shared" si="104"/>
        <v>0</v>
      </c>
      <c r="S376" s="63">
        <f t="shared" si="105"/>
        <v>0</v>
      </c>
      <c r="T376" s="63">
        <f t="shared" si="112"/>
        <v>118019.16434059765</v>
      </c>
      <c r="U376" s="63">
        <f t="shared" si="113"/>
        <v>106650.0000000001</v>
      </c>
      <c r="W376" s="63">
        <f t="shared" si="110"/>
        <v>33755</v>
      </c>
      <c r="X376" s="63">
        <f t="shared" si="111"/>
        <v>38250</v>
      </c>
      <c r="Y376" s="151">
        <f t="shared" si="106"/>
        <v>733.42698597296226</v>
      </c>
      <c r="Z376" s="63">
        <f t="shared" si="107"/>
        <v>0</v>
      </c>
      <c r="AA376" s="153">
        <f t="shared" si="108"/>
        <v>341296.40859309031</v>
      </c>
      <c r="AB376" s="49">
        <f>(AA375+F376+S376+Z376)+((AA375+F376+S376+Z376)*(Dashboard!$I$20/'Amortization Schedule'!$D$13))</f>
        <v>341296.40859309031</v>
      </c>
      <c r="AC376" s="49">
        <f>(L375+J376+R376+K376)+((L375+J376+R376+K376)*(Dashboard!$I$20/'Amortization Schedule'!$D$13))</f>
        <v>102.5</v>
      </c>
      <c r="AD376" s="46">
        <f t="shared" si="109"/>
        <v>26792.934770487882</v>
      </c>
    </row>
    <row r="377" spans="3:30" x14ac:dyDescent="0.25">
      <c r="C377" s="150">
        <f t="shared" ca="1" si="95"/>
        <v>53964</v>
      </c>
      <c r="D377" s="149">
        <v>358</v>
      </c>
      <c r="E377" s="120"/>
      <c r="F377" s="151">
        <f t="shared" si="96"/>
        <v>733.42698597296226</v>
      </c>
      <c r="G377" s="63">
        <v>0</v>
      </c>
      <c r="H377" s="153">
        <f t="shared" si="97"/>
        <v>1458.6439811041259</v>
      </c>
      <c r="I377" s="115"/>
      <c r="J377" s="151">
        <f t="shared" si="98"/>
        <v>0</v>
      </c>
      <c r="K377" s="133">
        <v>100</v>
      </c>
      <c r="L377" s="153">
        <f t="shared" si="99"/>
        <v>0</v>
      </c>
      <c r="M377" s="115"/>
      <c r="N377" s="63">
        <f t="shared" si="100"/>
        <v>8.1895552941856309</v>
      </c>
      <c r="O377" s="63">
        <f t="shared" si="101"/>
        <v>0</v>
      </c>
      <c r="P377" s="63">
        <f t="shared" si="102"/>
        <v>0</v>
      </c>
      <c r="Q377" s="63">
        <f t="shared" si="103"/>
        <v>725.2374306787766</v>
      </c>
      <c r="R377" s="63">
        <f t="shared" si="104"/>
        <v>0</v>
      </c>
      <c r="S377" s="63">
        <f t="shared" si="105"/>
        <v>0</v>
      </c>
      <c r="T377" s="63">
        <f t="shared" si="112"/>
        <v>118019.16434059765</v>
      </c>
      <c r="U377" s="63">
        <f t="shared" si="113"/>
        <v>106650.0000000001</v>
      </c>
      <c r="W377" s="63">
        <f t="shared" si="110"/>
        <v>33855</v>
      </c>
      <c r="X377" s="63">
        <f t="shared" si="111"/>
        <v>38250</v>
      </c>
      <c r="Y377" s="151">
        <f t="shared" si="106"/>
        <v>733.42698597296226</v>
      </c>
      <c r="Z377" s="63">
        <f t="shared" si="107"/>
        <v>0</v>
      </c>
      <c r="AA377" s="153">
        <f t="shared" si="108"/>
        <v>350580.58146853984</v>
      </c>
      <c r="AB377" s="49">
        <f>(AA376+F377+S377+Z377)+((AA376+F377+S377+Z377)*(Dashboard!$I$20/'Amortization Schedule'!$D$13))</f>
        <v>350580.58146853984</v>
      </c>
      <c r="AC377" s="49">
        <f>(L376+J377+R377+K377)+((L376+J377+R377+K377)*(Dashboard!$I$20/'Amortization Schedule'!$D$13))</f>
        <v>102.5</v>
      </c>
      <c r="AD377" s="46">
        <f t="shared" si="109"/>
        <v>26801.124325782068</v>
      </c>
    </row>
    <row r="378" spans="3:30" x14ac:dyDescent="0.25">
      <c r="C378" s="150">
        <f t="shared" ca="1" si="95"/>
        <v>53994</v>
      </c>
      <c r="D378" s="149">
        <v>359</v>
      </c>
      <c r="E378" s="120"/>
      <c r="F378" s="151">
        <f t="shared" si="96"/>
        <v>733.42698597296226</v>
      </c>
      <c r="G378" s="63">
        <v>0</v>
      </c>
      <c r="H378" s="153">
        <f t="shared" si="97"/>
        <v>730.68691006030383</v>
      </c>
      <c r="I378" s="115"/>
      <c r="J378" s="151">
        <f t="shared" si="98"/>
        <v>0</v>
      </c>
      <c r="K378" s="133">
        <v>100</v>
      </c>
      <c r="L378" s="153">
        <f t="shared" si="99"/>
        <v>0</v>
      </c>
      <c r="M378" s="115"/>
      <c r="N378" s="63">
        <f t="shared" si="100"/>
        <v>5.4699149291402183</v>
      </c>
      <c r="O378" s="63">
        <f t="shared" si="101"/>
        <v>0</v>
      </c>
      <c r="P378" s="63">
        <f t="shared" si="102"/>
        <v>0</v>
      </c>
      <c r="Q378" s="63">
        <f t="shared" si="103"/>
        <v>727.95707104382211</v>
      </c>
      <c r="R378" s="63">
        <f t="shared" si="104"/>
        <v>0</v>
      </c>
      <c r="S378" s="63">
        <f t="shared" si="105"/>
        <v>0</v>
      </c>
      <c r="T378" s="63">
        <f t="shared" si="112"/>
        <v>118019.16434059765</v>
      </c>
      <c r="U378" s="63">
        <f t="shared" si="113"/>
        <v>106650.0000000001</v>
      </c>
      <c r="W378" s="63">
        <f t="shared" si="110"/>
        <v>33955</v>
      </c>
      <c r="X378" s="63">
        <f t="shared" si="111"/>
        <v>38250</v>
      </c>
      <c r="Y378" s="151">
        <f t="shared" si="106"/>
        <v>733.42698597296226</v>
      </c>
      <c r="Z378" s="63">
        <f t="shared" si="107"/>
        <v>0</v>
      </c>
      <c r="AA378" s="153">
        <f t="shared" si="108"/>
        <v>360096.85866587562</v>
      </c>
      <c r="AB378" s="49">
        <f>(AA377+F378+S378+Z378)+((AA377+F378+S378+Z378)*(Dashboard!$I$20/'Amortization Schedule'!$D$13))</f>
        <v>360096.85866587562</v>
      </c>
      <c r="AC378" s="49">
        <f>(L377+J378+R378+K378)+((L377+J378+R378+K378)*(Dashboard!$I$20/'Amortization Schedule'!$D$13))</f>
        <v>102.5</v>
      </c>
      <c r="AD378" s="46">
        <f t="shared" si="109"/>
        <v>26806.594240711209</v>
      </c>
    </row>
    <row r="379" spans="3:30" x14ac:dyDescent="0.25">
      <c r="C379" s="150">
        <f t="shared" ca="1" si="95"/>
        <v>54024</v>
      </c>
      <c r="D379" s="149">
        <v>360</v>
      </c>
      <c r="E379" s="120"/>
      <c r="F379" s="151">
        <f t="shared" si="96"/>
        <v>733.42698597296226</v>
      </c>
      <c r="G379" s="63">
        <v>0</v>
      </c>
      <c r="H379" s="153">
        <f t="shared" si="97"/>
        <v>6.7416294768918306E-11</v>
      </c>
      <c r="I379" s="115"/>
      <c r="J379" s="151">
        <f t="shared" si="98"/>
        <v>0</v>
      </c>
      <c r="K379" s="133">
        <v>100</v>
      </c>
      <c r="L379" s="153">
        <f t="shared" si="99"/>
        <v>0</v>
      </c>
      <c r="M379" s="115"/>
      <c r="N379" s="63">
        <f t="shared" si="100"/>
        <v>2.740075912725886</v>
      </c>
      <c r="O379" s="63">
        <f t="shared" si="101"/>
        <v>0</v>
      </c>
      <c r="P379" s="63">
        <f t="shared" si="102"/>
        <v>0</v>
      </c>
      <c r="Q379" s="63">
        <f t="shared" si="103"/>
        <v>730.68691006023641</v>
      </c>
      <c r="R379" s="63">
        <f t="shared" si="104"/>
        <v>0</v>
      </c>
      <c r="S379" s="63">
        <f t="shared" si="105"/>
        <v>0</v>
      </c>
      <c r="T379" s="63">
        <f t="shared" si="112"/>
        <v>118019.16434059765</v>
      </c>
      <c r="U379" s="63">
        <f t="shared" si="113"/>
        <v>106650.0000000001</v>
      </c>
      <c r="W379" s="63">
        <f t="shared" si="110"/>
        <v>34055</v>
      </c>
      <c r="X379" s="63">
        <f t="shared" si="111"/>
        <v>38250</v>
      </c>
      <c r="Y379" s="151">
        <f t="shared" si="106"/>
        <v>733.42698597296226</v>
      </c>
      <c r="Z379" s="63">
        <f t="shared" si="107"/>
        <v>0</v>
      </c>
      <c r="AA379" s="153">
        <f t="shared" si="108"/>
        <v>369851.04279314482</v>
      </c>
      <c r="AB379" s="49">
        <f>(AA378+F379+S379+Z379)+((AA378+F379+S379+Z379)*(Dashboard!$I$20/'Amortization Schedule'!$D$13))</f>
        <v>369851.04279314482</v>
      </c>
      <c r="AC379" s="49">
        <f>(L378+J379+R379+K379)+((L378+J379+R379+K379)*(Dashboard!$I$20/'Amortization Schedule'!$D$13))</f>
        <v>102.5</v>
      </c>
      <c r="AD379" s="46">
        <f t="shared" si="109"/>
        <v>26809.334316623936</v>
      </c>
    </row>
  </sheetData>
  <sheetProtection algorithmName="SHA-512" hashValue="3FJ6cltuC4Q8aZNaX0zCG02TxQzrYKTVII75DtDrTrFlficTAqDovYpENiKwiXxBaluljZwRg2qQC3Owj7Pb4g==" saltValue="krE4lvCxhGY3H7evEBgLSQ==" spinCount="100000" sheet="1" formatColumns="0" formatRows="0" sort="0" autoFilter="0"/>
  <autoFilter ref="D18:AC379" xr:uid="{00000000-0009-0000-0000-000004000000}"/>
  <mergeCells count="8">
    <mergeCell ref="Y17:AA17"/>
    <mergeCell ref="D17:D18"/>
    <mergeCell ref="C17:C18"/>
    <mergeCell ref="C1:H2"/>
    <mergeCell ref="F17:H17"/>
    <mergeCell ref="J17:L17"/>
    <mergeCell ref="Q17:S17"/>
    <mergeCell ref="N17:P17"/>
  </mergeCells>
  <conditionalFormatting sqref="D20:U379 W20:AA379">
    <cfRule type="expression" dxfId="1" priority="22" stopIfTrue="1">
      <formula>$D20&gt;($D$10*$D$13)</formula>
    </cfRule>
    <cfRule type="expression" dxfId="0" priority="23" stopIfTrue="1">
      <formula>$D20=($D$10*$D$13)</formula>
    </cfRule>
  </conditionalFormatting>
  <pageMargins left="0.75" right="0.75" top="1" bottom="1" header="0.5" footer="0.5"/>
  <pageSetup orientation="portrait" r:id="rId1"/>
  <headerFooter alignWithMargins="0"/>
  <ignoredErrors>
    <ignoredError sqref="AG9 AJ9 AM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3:B7"/>
  <sheetViews>
    <sheetView workbookViewId="0">
      <selection activeCell="B4" sqref="B4:B7"/>
    </sheetView>
  </sheetViews>
  <sheetFormatPr defaultRowHeight="15" x14ac:dyDescent="0.25"/>
  <cols>
    <col min="2" max="2" width="19.28515625" customWidth="1"/>
  </cols>
  <sheetData>
    <row r="3" spans="2:2" x14ac:dyDescent="0.25">
      <c r="B3" t="s">
        <v>7</v>
      </c>
    </row>
    <row r="4" spans="2:2" x14ac:dyDescent="0.25">
      <c r="B4" t="s">
        <v>8</v>
      </c>
    </row>
    <row r="5" spans="2:2" x14ac:dyDescent="0.25">
      <c r="B5" t="s">
        <v>9</v>
      </c>
    </row>
    <row r="6" spans="2:2" x14ac:dyDescent="0.25">
      <c r="B6" t="s">
        <v>10</v>
      </c>
    </row>
    <row r="7" spans="2:2" x14ac:dyDescent="0.25">
      <c r="B7" t="s">
        <v>11</v>
      </c>
    </row>
  </sheetData>
  <customSheetViews>
    <customSheetView guid="{B2E82A69-86C7-4F32-A7A8-A32F4583B4F4}" state="hidden">
      <selection activeCell="B4" sqref="B4:B7"/>
      <pageMargins left="0.7" right="0.7" top="0.75" bottom="0.75" header="0.3" footer="0.3"/>
    </customSheetView>
    <customSheetView guid="{6E086FCD-AC17-4A22-B773-02E4232BFB0E}" state="hidden">
      <selection activeCell="B4" sqref="B4:B7"/>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3:P30"/>
  <sheetViews>
    <sheetView showGridLines="0" showRowColHeaders="0" zoomScale="75" zoomScaleNormal="75" workbookViewId="0"/>
  </sheetViews>
  <sheetFormatPr defaultRowHeight="15" x14ac:dyDescent="0.25"/>
  <cols>
    <col min="1" max="1" width="9.140625" style="67"/>
    <col min="4" max="4" width="10.140625" customWidth="1"/>
    <col min="5" max="5" width="2.140625" customWidth="1"/>
    <col min="6" max="9" width="20.85546875" customWidth="1"/>
  </cols>
  <sheetData>
    <row r="3" spans="3:16" ht="18.75" x14ac:dyDescent="0.3">
      <c r="D3" s="170" t="s">
        <v>142</v>
      </c>
      <c r="E3" s="171"/>
      <c r="F3" s="208">
        <v>250000</v>
      </c>
    </row>
    <row r="5" spans="3:16" ht="22.5" x14ac:dyDescent="0.3">
      <c r="P5" s="317" t="s">
        <v>154</v>
      </c>
    </row>
    <row r="6" spans="3:16" ht="22.5" x14ac:dyDescent="0.3">
      <c r="C6" s="401" t="s">
        <v>153</v>
      </c>
      <c r="D6" s="401"/>
      <c r="E6" s="401"/>
      <c r="F6" s="401"/>
      <c r="G6" s="401"/>
      <c r="H6" s="401"/>
      <c r="I6" s="401"/>
    </row>
    <row r="8" spans="3:16" ht="19.5" thickBot="1" x14ac:dyDescent="0.35">
      <c r="C8" s="402" t="s">
        <v>147</v>
      </c>
      <c r="D8" s="402"/>
      <c r="E8" s="215"/>
      <c r="F8" s="227" t="s">
        <v>138</v>
      </c>
      <c r="G8" s="228" t="s">
        <v>139</v>
      </c>
      <c r="H8" s="229" t="s">
        <v>140</v>
      </c>
      <c r="I8" s="229" t="s">
        <v>141</v>
      </c>
    </row>
    <row r="9" spans="3:16" x14ac:dyDescent="0.25">
      <c r="E9" s="164"/>
      <c r="F9" s="163"/>
      <c r="G9" s="163"/>
      <c r="H9" s="163"/>
      <c r="I9" s="163"/>
    </row>
    <row r="10" spans="3:16" ht="15.75" x14ac:dyDescent="0.25">
      <c r="C10" s="160"/>
      <c r="D10" s="221" t="s">
        <v>143</v>
      </c>
      <c r="E10" s="160"/>
      <c r="F10" s="222">
        <v>4.6249999999999999E-2</v>
      </c>
      <c r="G10" s="222">
        <v>3.125E-2</v>
      </c>
      <c r="H10" s="222">
        <v>3.3750000000000002E-2</v>
      </c>
      <c r="I10" s="222">
        <v>3.875E-2</v>
      </c>
    </row>
    <row r="11" spans="3:16" ht="21" customHeight="1" x14ac:dyDescent="0.25">
      <c r="C11" s="160"/>
      <c r="D11" s="221" t="s">
        <v>144</v>
      </c>
      <c r="E11" s="160"/>
      <c r="F11" s="223">
        <f>PMT(F10/12,360,$F$3,0,0)*-1</f>
        <v>1285.3487899398667</v>
      </c>
      <c r="G11" s="224">
        <f t="shared" ref="G11:I11" si="0">PMT(G10/12,360,$F$3,0,0)*-1</f>
        <v>1070.9386295956597</v>
      </c>
      <c r="H11" s="224">
        <f t="shared" si="0"/>
        <v>1105.2405256687657</v>
      </c>
      <c r="I11" s="224">
        <f t="shared" si="0"/>
        <v>1175.5927096658481</v>
      </c>
    </row>
    <row r="12" spans="3:16" ht="33" customHeight="1" x14ac:dyDescent="0.25">
      <c r="C12" s="406" t="s">
        <v>145</v>
      </c>
      <c r="D12" s="406"/>
      <c r="E12" s="225"/>
      <c r="F12" s="407">
        <f>$F$11-F11</f>
        <v>0</v>
      </c>
      <c r="G12" s="400">
        <f>$F$11-G11</f>
        <v>214.41016034420704</v>
      </c>
      <c r="H12" s="400">
        <f t="shared" ref="H12:I12" si="1">$F$11-H11</f>
        <v>180.10826427110101</v>
      </c>
      <c r="I12" s="400">
        <f t="shared" si="1"/>
        <v>109.75608027401859</v>
      </c>
    </row>
    <row r="13" spans="3:16" ht="15.75" x14ac:dyDescent="0.25">
      <c r="C13" s="406"/>
      <c r="D13" s="406"/>
      <c r="E13" s="225"/>
      <c r="F13" s="407"/>
      <c r="G13" s="400"/>
      <c r="H13" s="400"/>
      <c r="I13" s="400"/>
    </row>
    <row r="14" spans="3:16" ht="21.75" customHeight="1" x14ac:dyDescent="0.25">
      <c r="C14" s="403" t="s">
        <v>146</v>
      </c>
      <c r="D14" s="403"/>
      <c r="E14" s="226"/>
      <c r="F14" s="404">
        <f>F12+F11</f>
        <v>1285.3487899398667</v>
      </c>
      <c r="G14" s="398">
        <f>G11+G12</f>
        <v>1285.3487899398667</v>
      </c>
      <c r="H14" s="398">
        <f t="shared" ref="H14:I14" si="2">H11+H12</f>
        <v>1285.3487899398667</v>
      </c>
      <c r="I14" s="398">
        <f t="shared" si="2"/>
        <v>1285.3487899398667</v>
      </c>
    </row>
    <row r="15" spans="3:16" x14ac:dyDescent="0.25">
      <c r="C15" s="403"/>
      <c r="D15" s="403"/>
      <c r="E15" s="226"/>
      <c r="F15" s="405"/>
      <c r="G15" s="399"/>
      <c r="H15" s="399"/>
      <c r="I15" s="399"/>
    </row>
    <row r="16" spans="3:16" ht="7.5" customHeight="1" x14ac:dyDescent="0.25">
      <c r="F16" s="163"/>
      <c r="G16" s="207"/>
      <c r="H16" s="207"/>
      <c r="I16" s="207"/>
    </row>
    <row r="17" spans="3:9" x14ac:dyDescent="0.25">
      <c r="C17" s="172" t="s">
        <v>148</v>
      </c>
    </row>
    <row r="18" spans="3:9" x14ac:dyDescent="0.25">
      <c r="D18" s="165"/>
      <c r="E18" s="165"/>
    </row>
    <row r="20" spans="3:9" ht="15.75" thickBot="1" x14ac:dyDescent="0.3"/>
    <row r="21" spans="3:9" ht="19.5" thickBot="1" x14ac:dyDescent="0.35">
      <c r="C21" s="230"/>
      <c r="D21" s="231" t="s">
        <v>149</v>
      </c>
      <c r="E21" s="232"/>
      <c r="F21" s="233" t="s">
        <v>138</v>
      </c>
      <c r="G21" s="234" t="s">
        <v>139</v>
      </c>
      <c r="H21" s="235" t="s">
        <v>140</v>
      </c>
      <c r="I21" s="236" t="s">
        <v>141</v>
      </c>
    </row>
    <row r="22" spans="3:9" ht="18" x14ac:dyDescent="0.25">
      <c r="C22" s="166"/>
      <c r="D22" s="237" t="s">
        <v>150</v>
      </c>
      <c r="E22" s="238"/>
      <c r="F22" s="239">
        <f>FV(F10/12,(12*5),F14,-$F$3)</f>
        <v>228323.27601677444</v>
      </c>
      <c r="G22" s="240">
        <f>FV(G10/12,60,G14,-$F$3)</f>
        <v>208864.98421835253</v>
      </c>
      <c r="H22" s="241"/>
      <c r="I22" s="242"/>
    </row>
    <row r="23" spans="3:9" ht="18" x14ac:dyDescent="0.25">
      <c r="C23" s="166"/>
      <c r="D23" s="237" t="s">
        <v>151</v>
      </c>
      <c r="E23" s="238"/>
      <c r="F23" s="239">
        <f>FV(F10/12,(12*7),F14,-$F$3)</f>
        <v>218151.17634573742</v>
      </c>
      <c r="G23" s="241"/>
      <c r="H23" s="240">
        <f>FV(H10/12,(12*7),H14,-$F$3)</f>
        <v>194919.87228549639</v>
      </c>
      <c r="I23" s="242"/>
    </row>
    <row r="24" spans="3:9" ht="18" x14ac:dyDescent="0.25">
      <c r="C24" s="166"/>
      <c r="D24" s="237" t="s">
        <v>152</v>
      </c>
      <c r="E24" s="238"/>
      <c r="F24" s="239">
        <f>FV(F10/12,(12*10),F14,-$F$3)</f>
        <v>201018.96612865289</v>
      </c>
      <c r="G24" s="241"/>
      <c r="H24" s="241"/>
      <c r="I24" s="243">
        <f>FV(I10/12,(12*10),I14,-$F$3)</f>
        <v>180068.1824916375</v>
      </c>
    </row>
    <row r="25" spans="3:9" x14ac:dyDescent="0.25">
      <c r="C25" s="166"/>
      <c r="D25" s="42"/>
      <c r="E25" s="42"/>
      <c r="F25" s="42"/>
      <c r="G25" s="42"/>
      <c r="H25" s="42"/>
      <c r="I25" s="168"/>
    </row>
    <row r="26" spans="3:9" x14ac:dyDescent="0.25">
      <c r="C26" s="166"/>
      <c r="D26" s="42"/>
      <c r="E26" s="42"/>
      <c r="F26" s="42"/>
      <c r="G26" s="42"/>
      <c r="H26" s="42"/>
      <c r="I26" s="168"/>
    </row>
    <row r="27" spans="3:9" x14ac:dyDescent="0.25">
      <c r="C27" s="166"/>
      <c r="D27" s="42"/>
      <c r="E27" s="42"/>
      <c r="F27" s="42"/>
      <c r="G27" s="42"/>
      <c r="H27" s="42"/>
      <c r="I27" s="168"/>
    </row>
    <row r="28" spans="3:9" x14ac:dyDescent="0.25">
      <c r="C28" s="166"/>
      <c r="D28" s="42"/>
      <c r="E28" s="42"/>
      <c r="F28" s="42"/>
      <c r="G28" s="396">
        <f>F22-G22</f>
        <v>19458.291798421909</v>
      </c>
      <c r="H28" s="396">
        <f>F23-H23</f>
        <v>23231.304060241033</v>
      </c>
      <c r="I28" s="397">
        <f>F24-I24</f>
        <v>20950.783637015382</v>
      </c>
    </row>
    <row r="29" spans="3:9" x14ac:dyDescent="0.25">
      <c r="C29" s="166"/>
      <c r="D29" s="42"/>
      <c r="E29" s="42"/>
      <c r="F29" s="42"/>
      <c r="G29" s="396"/>
      <c r="H29" s="396"/>
      <c r="I29" s="397"/>
    </row>
    <row r="30" spans="3:9" ht="15.75" thickBot="1" x14ac:dyDescent="0.3">
      <c r="C30" s="167"/>
      <c r="D30" s="141"/>
      <c r="E30" s="141"/>
      <c r="F30" s="141"/>
      <c r="G30" s="141"/>
      <c r="H30" s="141"/>
      <c r="I30" s="169"/>
    </row>
  </sheetData>
  <sheetProtection algorithmName="SHA-512" hashValue="fd7P9oIpZLcqTAHI04XB8s0mYSsZbrHN3Cqmpcwa6wHo8lx1Yl0u8o0msMvqa8Hw83r7rGgjeOYOviDl1GsnEw==" saltValue="0pNnR51iibw42Z2ZHynxew==" spinCount="100000" sheet="1" objects="1" scenarios="1"/>
  <mergeCells count="15">
    <mergeCell ref="H12:H13"/>
    <mergeCell ref="I12:I13"/>
    <mergeCell ref="C6:I6"/>
    <mergeCell ref="C8:D8"/>
    <mergeCell ref="C14:D15"/>
    <mergeCell ref="F14:F15"/>
    <mergeCell ref="G14:G15"/>
    <mergeCell ref="C12:D13"/>
    <mergeCell ref="F12:F13"/>
    <mergeCell ref="G12:G13"/>
    <mergeCell ref="G28:G29"/>
    <mergeCell ref="H28:H29"/>
    <mergeCell ref="I28:I29"/>
    <mergeCell ref="H14:H15"/>
    <mergeCell ref="I14:I15"/>
  </mergeCells>
  <pageMargins left="0.7" right="0.7" top="0.75" bottom="0.75" header="0.3" footer="0.3"/>
  <pageSetup orientation="portrait" r:id="rId1"/>
  <headerFooter scaleWithDoc="0" alignWithMargins="0">
    <oddHeader>&amp;C&amp;N</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Financial Snapshot</vt:lpstr>
      <vt:lpstr>Dashboard</vt:lpstr>
      <vt:lpstr>Income</vt:lpstr>
      <vt:lpstr>Expenses</vt:lpstr>
      <vt:lpstr>Amortization Schedule</vt:lpstr>
      <vt:lpstr>Dropdown</vt:lpstr>
      <vt:lpstr>Fixed vs ARM</vt:lpstr>
      <vt:lpstr>payroll</vt:lpstr>
      <vt:lpstr>'Amortization Schedule'!Print_Titles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Salvatore A. Zamarripa</cp:lastModifiedBy>
  <dcterms:created xsi:type="dcterms:W3CDTF">2017-04-20T10:34:19Z</dcterms:created>
  <dcterms:modified xsi:type="dcterms:W3CDTF">2018-05-04T21:53:24Z</dcterms:modified>
</cp:coreProperties>
</file>